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ctorWins">Factors!$B$12</definedName>
    <definedName name="FactorPenalty">Factors!$B$9</definedName>
    <definedName name="FairPlayPoints1">FairPlay!$C$6:$C$21</definedName>
    <definedName name="FactorPts">Factors!$B$4</definedName>
    <definedName name="FairPlayTeams2">FairPlay!$E$6:$E$21</definedName>
    <definedName name="FairPlayPoints2">FairPlay!$F$6:$F$21</definedName>
    <definedName name="FairPlayTeams1">FairPlay!$B$6:$B$21</definedName>
    <definedName name="FactorDirC2">Factors!$B$6</definedName>
    <definedName name="FactorRank">Factors!$B$14</definedName>
    <definedName name="FactorFor">Factors!$B$8</definedName>
    <definedName name="FactorDirC43">Factors!$B$10</definedName>
    <definedName name="FactorGD">Factors!$B$7</definedName>
    <definedName name="FactorRow">Factors!$B$15</definedName>
    <definedName name="FactorDirC42">Factors!$B$11</definedName>
    <definedName name="FactorFairPlay">Factors!$B$13</definedName>
    <definedName name="GDzero">Factors!$D$7</definedName>
    <definedName name="FactorDirC3">Factors!$B$5</definedName>
  </definedNames>
  <calcPr/>
  <extLst>
    <ext uri="GoogleSheetsCustomDataVersion2">
      <go:sheetsCustomData xmlns:go="http://customooxmlschemas.google.com/" r:id="rId31" roundtripDataChecksum="9EZe/QzYY0EXFTcK5i6rF6Z3xL1Vrl+BL33GESDNx4s="/>
    </ext>
  </extLst>
</workbook>
</file>

<file path=xl/sharedStrings.xml><?xml version="1.0" encoding="utf-8"?>
<sst xmlns="http://schemas.openxmlformats.org/spreadsheetml/2006/main" count="3229" uniqueCount="1824">
  <si>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</si>
  <si>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</si>
  <si>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</si>
  <si>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</si>
  <si>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</si>
  <si>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</si>
  <si>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</si>
  <si>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</si>
  <si>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</si>
  <si>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</si>
  <si>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</si>
  <si>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</si>
  <si>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</si>
  <si>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</si>
  <si>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</si>
  <si>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</si>
  <si>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</si>
  <si>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</si>
  <si>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</si>
  <si>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</si>
  <si>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</si>
  <si>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</si>
  <si>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</si>
  <si>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</si>
  <si>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</si>
  <si>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</si>
  <si>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</si>
  <si>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</si>
  <si>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</si>
  <si>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</si>
  <si>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Mbappe</t>
  </si>
  <si>
    <t>2. Mis riigi mängija saab turniiril esimese punase kaardi?</t>
  </si>
  <si>
    <t>2. Romania</t>
  </si>
  <si>
    <t>3. Mis riigi mängija lööb turniiril esimese värava otse karistuslöögist (penalt ei lähe arvesse)?</t>
  </si>
  <si>
    <t>3. Hispaania</t>
  </si>
  <si>
    <t>4. Mis võistkond lööb alagrupiturniiril kõige rohkem väravaid?</t>
  </si>
  <si>
    <t>4. Czechia</t>
  </si>
  <si>
    <t>5. Mis võistkond laseb endale lüüa alagrupiturniiril kõige rohkem väravaid?</t>
  </si>
  <si>
    <t>5. Albania</t>
  </si>
  <si>
    <t>6. Mis riigi väravavaht tõrjub turniiri esimese penalti?</t>
  </si>
  <si>
    <t>6. Taani</t>
  </si>
  <si>
    <t>7. Kes annab turniiril kõige rohkem väravasööte?</t>
  </si>
  <si>
    <t>7. Foden</t>
  </si>
  <si>
    <t>8. Kas turniiril lüüakse hat-trick?</t>
  </si>
  <si>
    <t>8. jah</t>
  </si>
  <si>
    <t xml:space="preserve">  Pts      Goals</t>
  </si>
  <si>
    <t/>
  </si>
  <si>
    <t>Germany</t>
  </si>
  <si>
    <t xml:space="preserve">   9        4 - 1</t>
  </si>
  <si>
    <t>Croatia</t>
  </si>
  <si>
    <t xml:space="preserve">   7        4 - 1</t>
  </si>
  <si>
    <t>Denmark</t>
  </si>
  <si>
    <t xml:space="preserve">   9        5 - 1</t>
  </si>
  <si>
    <t>Netherlands</t>
  </si>
  <si>
    <t>Belgium</t>
  </si>
  <si>
    <t>Czechia</t>
  </si>
  <si>
    <t>Hungary</t>
  </si>
  <si>
    <t xml:space="preserve">   4        3 - 3</t>
  </si>
  <si>
    <t>Spain</t>
  </si>
  <si>
    <t xml:space="preserve">   5        3 - 0</t>
  </si>
  <si>
    <t>England</t>
  </si>
  <si>
    <t xml:space="preserve">   6        5 - 2</t>
  </si>
  <si>
    <t>France</t>
  </si>
  <si>
    <t xml:space="preserve">   6        6 - 2</t>
  </si>
  <si>
    <t>Slovakia</t>
  </si>
  <si>
    <t xml:space="preserve">   4        2 - 3</t>
  </si>
  <si>
    <t>Portugal</t>
  </si>
  <si>
    <t xml:space="preserve">   5        4 - 3</t>
  </si>
  <si>
    <t>Switzerland</t>
  </si>
  <si>
    <t xml:space="preserve">   4        2 - 2</t>
  </si>
  <si>
    <t>Italy</t>
  </si>
  <si>
    <t xml:space="preserve">   4        4 - 3</t>
  </si>
  <si>
    <t>Slovenia</t>
  </si>
  <si>
    <t xml:space="preserve">   3        1 - 3</t>
  </si>
  <si>
    <t>Austria</t>
  </si>
  <si>
    <t xml:space="preserve">   1        0 - 3</t>
  </si>
  <si>
    <t>Romania</t>
  </si>
  <si>
    <t xml:space="preserve">   2        2 - 3</t>
  </si>
  <si>
    <t>Türkiye</t>
  </si>
  <si>
    <t xml:space="preserve">   3        2 - 4</t>
  </si>
  <si>
    <t>Scotland</t>
  </si>
  <si>
    <t xml:space="preserve">   0        2 - 5</t>
  </si>
  <si>
    <t>Albania</t>
  </si>
  <si>
    <t xml:space="preserve">   0        0 - 7</t>
  </si>
  <si>
    <t>Serbia</t>
  </si>
  <si>
    <t xml:space="preserve">   0        0 - 5</t>
  </si>
  <si>
    <t>Poland</t>
  </si>
  <si>
    <t xml:space="preserve">   1        0 - 5</t>
  </si>
  <si>
    <t>Ukraine</t>
  </si>
  <si>
    <t xml:space="preserve">   1        2 - 4</t>
  </si>
  <si>
    <t>Georgia</t>
  </si>
  <si>
    <t xml:space="preserve">   1        1 - 3</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</si>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</sst>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92">
    <font>
      <sz val="11.0"/>
      <color theme="1"/>
      <name val="Calibri"/>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1.0"/>
      <color theme="1"/>
      <name val="Calibri"/>
    </font>
    <font>
      <sz val="10.0"/>
      <color rgb="FF087094"/>
      <name val="Calibri"/>
    </font>
    <font>
      <sz val="10.0"/>
      <color rgb="FF27776C"/>
      <name val="Calibri"/>
    </font>
    <font>
      <b/>
      <sz val="12.0"/>
      <color rgb="FFDE500A"/>
      <name val="Calibri"/>
    </font>
    <font/>
    <font>
      <sz val="8.0"/>
      <color theme="1"/>
      <name val="Calibri"/>
    </font>
    <font>
      <b/>
      <sz val="12.0"/>
      <color rgb="FFC00000"/>
      <name val="Calibri"/>
    </font>
    <font>
      <b/>
      <sz val="14.0"/>
      <color theme="0"/>
      <name val="Calibri"/>
    </font>
    <font>
      <b/>
      <sz val="16.0"/>
      <color rgb="FFC00000"/>
      <name val="Calibri"/>
    </font>
    <font>
      <b/>
      <sz val="14.0"/>
      <color theme="1"/>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theme="0"/>
      <name val="Calibri"/>
    </font>
    <font>
      <b/>
      <sz val="11.0"/>
      <color rgb="FF329A8B"/>
      <name val="Calibri"/>
    </font>
    <font>
      <sz val="10.0"/>
      <color rgb="FF3A3838"/>
      <name val="Calibri"/>
    </font>
    <font>
      <b/>
      <sz val="10.0"/>
      <color rgb="FF3A3838"/>
      <name val="Calibri"/>
    </font>
    <font>
      <b/>
      <sz val="12.0"/>
      <color theme="0"/>
      <name val="Calibri"/>
    </font>
    <font>
      <sz val="9.0"/>
      <color theme="1"/>
      <name val="Calibri"/>
    </font>
    <font>
      <sz val="8.0"/>
      <color rgb="FF595959"/>
      <name val="Calibri"/>
    </font>
    <font>
      <b/>
      <sz val="24.0"/>
      <color theme="0"/>
      <name val="Calibri"/>
    </font>
    <font>
      <b/>
      <sz val="16.0"/>
      <color rgb="FFDE500A"/>
      <name val="Arial"/>
    </font>
    <font>
      <sz val="24.0"/>
      <color rgb="FFDE500A"/>
      <name val="Arial Black"/>
    </font>
    <font>
      <sz val="24.0"/>
      <color rgb="FF8C1737"/>
      <name val="Arial Black"/>
    </font>
    <font>
      <sz val="10.0"/>
      <color rgb="FF595959"/>
      <name val="Calibri"/>
    </font>
    <font>
      <u/>
      <sz val="11.0"/>
      <color theme="10"/>
      <name val="Calibri"/>
    </font>
    <font>
      <color theme="1"/>
      <name val="Calibri"/>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b/>
      <sz val="22.0"/>
      <color theme="8"/>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b/>
      <sz val="12.0"/>
      <color theme="1"/>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8"/>
      <name val="Calibri"/>
    </font>
    <font>
      <b/>
      <sz val="11.0"/>
      <color rgb="FF800000"/>
      <name val="Calibri"/>
    </font>
    <font>
      <b/>
      <sz val="22.0"/>
      <color rgb="FFED7D31"/>
      <name val="Calibri"/>
    </font>
    <font>
      <sz val="10.0"/>
      <color theme="8"/>
      <name val="Calibri"/>
    </font>
    <font>
      <sz val="10.0"/>
      <color rgb="FFC00000"/>
      <name val="Calibri"/>
    </font>
    <font>
      <sz val="10.0"/>
      <color rgb="FF548135"/>
      <name val="Calibri"/>
    </font>
    <font>
      <b/>
      <sz val="8.0"/>
      <color rgb="FFC00000"/>
      <name val="Calibri"/>
    </font>
    <font>
      <b/>
      <sz val="11.0"/>
      <color rgb="FF3762AF"/>
      <name val="Calibri"/>
    </font>
    <font>
      <b/>
      <sz val="8.0"/>
      <color theme="7"/>
      <name val="Calibri"/>
    </font>
    <font>
      <b/>
      <sz val="12.0"/>
      <color theme="7"/>
      <name val="Calibri"/>
    </font>
    <font>
      <sz val="11.0"/>
      <color rgb="FF2E75B5"/>
      <name val="Calibri"/>
    </font>
    <font>
      <b/>
      <sz val="10.0"/>
      <color rgb="FFC55A11"/>
      <name val="Calibri"/>
    </font>
    <font>
      <sz val="11.0"/>
      <color rgb="FFBF9000"/>
      <name val="Calibri"/>
    </font>
  </fonts>
  <fills count="33">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theme="1"/>
        <bgColor theme="1"/>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theme="0"/>
        <bgColor theme="0"/>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426">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ttom/>
    </border>
    <border>
      <bottom/>
    </border>
    <border>
      <right style="thin">
        <color rgb="FFAEABAB"/>
      </right>
      <bottom/>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theme="0"/>
      </left>
      <right style="thin">
        <color rgb="FF7F7F7F"/>
      </right>
      <top/>
      <bottom style="medium">
        <color rgb="FF7F7F7F"/>
      </bottom>
    </border>
    <border>
      <left style="thin">
        <color rgb="FFAEABAB"/>
      </left>
      <top/>
    </border>
    <border>
      <top/>
    </border>
    <border>
      <right style="thin">
        <color rgb="FFAEABAB"/>
      </right>
      <top/>
    </border>
    <border>
      <left style="thin">
        <color rgb="FFAEABAB"/>
      </left>
    </border>
    <border>
      <right style="thin">
        <color rgb="FFAEABAB"/>
      </right>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theme="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right/>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right/>
      <top/>
    </border>
    <border>
      <left/>
      <bottom/>
    </border>
    <border>
      <right/>
      <bottom/>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right/>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theme="4"/>
      </left>
      <right style="medium">
        <color theme="4"/>
      </right>
      <top style="medium">
        <color theme="4"/>
      </top>
      <bottom style="medium">
        <color theme="4"/>
      </bottom>
    </border>
    <border>
      <left style="thick">
        <color theme="4"/>
      </left>
      <right style="thick">
        <color theme="4"/>
      </right>
      <top style="thick">
        <color theme="4"/>
      </top>
    </border>
    <border>
      <left style="thick">
        <color theme="4"/>
      </left>
      <right style="thick">
        <color theme="4"/>
      </right>
    </border>
    <border>
      <left style="thick">
        <color theme="4"/>
      </left>
      <right style="thin">
        <color rgb="FFAEABAB"/>
      </right>
      <top style="thick">
        <color theme="4"/>
      </top>
    </border>
    <border>
      <left style="thin">
        <color rgb="FFAEABAB"/>
      </left>
      <right style="thin">
        <color rgb="FFAEABAB"/>
      </right>
      <top style="thick">
        <color theme="4"/>
      </top>
    </border>
    <border>
      <left style="thin">
        <color rgb="FFAEABAB"/>
      </left>
      <right style="thick">
        <color theme="4"/>
      </right>
      <top style="thick">
        <color theme="4"/>
      </top>
    </border>
    <border>
      <left style="thick">
        <color theme="4"/>
      </left>
      <right style="thick">
        <color theme="4"/>
      </right>
      <bottom style="thin">
        <color rgb="FF757070"/>
      </bottom>
    </border>
    <border>
      <left style="thick">
        <color theme="4"/>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theme="4"/>
      </right>
      <bottom style="thin">
        <color rgb="FF757070"/>
      </bottom>
    </border>
    <border>
      <left style="thick">
        <color theme="4"/>
      </left>
      <right style="thick">
        <color theme="4"/>
      </right>
      <top/>
      <bottom style="thin">
        <color rgb="FFD8D8D8"/>
      </bottom>
    </border>
    <border>
      <left style="thick">
        <color theme="4"/>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theme="4"/>
      </right>
      <top style="thin">
        <color rgb="FFD8D8D8"/>
      </top>
      <bottom style="thin">
        <color rgb="FFD8D8D8"/>
      </bottom>
    </border>
    <border>
      <left style="thick">
        <color theme="4"/>
      </left>
      <right style="thick">
        <color theme="4"/>
      </right>
      <top/>
      <bottom style="thick">
        <color theme="4"/>
      </bottom>
    </border>
    <border>
      <left style="thick">
        <color theme="4"/>
      </left>
      <right/>
      <top style="thin">
        <color rgb="FFD8D8D8"/>
      </top>
      <bottom style="thick">
        <color theme="4"/>
      </bottom>
    </border>
    <border>
      <left style="medium">
        <color rgb="FFD8D8D8"/>
      </left>
      <right style="medium">
        <color rgb="FFD8D8D8"/>
      </right>
      <top style="thin">
        <color rgb="FFD8D8D8"/>
      </top>
      <bottom style="thick">
        <color theme="4"/>
      </bottom>
    </border>
    <border>
      <left/>
      <right/>
      <top style="thin">
        <color rgb="FFD8D8D8"/>
      </top>
      <bottom style="thick">
        <color theme="4"/>
      </bottom>
    </border>
    <border>
      <left style="medium">
        <color rgb="FFD8D8D8"/>
      </left>
      <right style="thick">
        <color theme="4"/>
      </right>
      <top style="thin">
        <color rgb="FFD8D8D8"/>
      </top>
      <bottom style="thick">
        <color theme="4"/>
      </bottom>
    </border>
    <border>
      <left style="thick">
        <color theme="4"/>
      </left>
      <right style="thick">
        <color theme="4"/>
      </right>
      <top style="thick">
        <color theme="4"/>
      </top>
      <bottom style="thin">
        <color theme="4"/>
      </bottom>
    </border>
    <border>
      <left style="thick">
        <color theme="4"/>
      </left>
      <top style="thick">
        <color theme="4"/>
      </top>
      <bottom style="thin">
        <color rgb="FFD8D8D8"/>
      </bottom>
    </border>
    <border>
      <top style="thick">
        <color theme="4"/>
      </top>
      <bottom style="thin">
        <color rgb="FFD8D8D8"/>
      </bottom>
    </border>
    <border>
      <right style="thick">
        <color theme="4"/>
      </right>
      <top style="thick">
        <color theme="4"/>
      </top>
      <bottom style="thin">
        <color rgb="FFD8D8D8"/>
      </bottom>
    </border>
    <border>
      <left style="thick">
        <color theme="4"/>
      </left>
      <right style="thick">
        <color theme="4"/>
      </right>
      <top style="thin">
        <color rgb="FFD8D8D8"/>
      </top>
      <bottom style="thin">
        <color rgb="FFD8D8D8"/>
      </bottom>
    </border>
    <border>
      <left style="thick">
        <color theme="4"/>
      </left>
      <right style="thick">
        <color theme="4"/>
      </right>
      <top style="thin">
        <color rgb="FFD8D8D8"/>
      </top>
      <bottom style="thick">
        <color theme="4"/>
      </bottom>
    </border>
    <border>
      <bottom style="thick">
        <color theme="4"/>
      </bottom>
    </border>
    <border>
      <left style="thick">
        <color theme="4"/>
      </left>
      <top style="thick">
        <color theme="4"/>
      </top>
    </border>
    <border>
      <top style="thick">
        <color theme="4"/>
      </top>
    </border>
    <border>
      <right style="thick">
        <color theme="4"/>
      </right>
      <top style="thick">
        <color theme="4"/>
      </top>
    </border>
    <border>
      <left style="thick">
        <color theme="4"/>
      </left>
    </border>
    <border>
      <right style="thick">
        <color theme="4"/>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theme="4"/>
      </left>
      <right style="thick">
        <color theme="4"/>
      </right>
      <top style="thick">
        <color theme="4"/>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theme="4"/>
      </left>
      <right/>
      <top/>
      <bottom/>
    </border>
    <border>
      <left style="medium">
        <color rgb="FFD8D8D8"/>
      </left>
      <right style="medium">
        <color rgb="FFD8D8D8"/>
      </right>
      <top/>
      <bottom/>
    </border>
    <border>
      <left style="medium">
        <color rgb="FFD8D8D8"/>
      </left>
      <right/>
      <top/>
      <bottom/>
    </border>
    <border>
      <left style="thick">
        <color theme="4"/>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theme="4"/>
      </bottom>
    </border>
    <border>
      <left style="medium">
        <color rgb="FFD8D8D8"/>
      </left>
      <right/>
      <top style="thin">
        <color rgb="FFD8D8D8"/>
      </top>
      <bottom style="thick">
        <color theme="4"/>
      </bottom>
    </border>
    <border>
      <left style="medium">
        <color rgb="FFD8D8D8"/>
      </left>
      <right style="thick">
        <color theme="4"/>
      </right>
      <top style="thin">
        <color rgb="FFD8D8D8"/>
      </top>
      <bottom/>
    </border>
    <border>
      <left style="thick">
        <color theme="4"/>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theme="4"/>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theme="4"/>
      </left>
      <right style="medium">
        <color theme="4"/>
      </right>
      <top style="medium">
        <color theme="4"/>
      </top>
    </border>
    <border>
      <left style="medium">
        <color theme="4"/>
      </left>
      <right style="medium">
        <color theme="4"/>
      </right>
      <bottom style="medium">
        <color theme="4"/>
      </bottom>
    </border>
    <border>
      <left style="medium">
        <color rgb="FFBDD6EE"/>
      </left>
      <right/>
      <top style="medium">
        <color rgb="FFBDD6EE"/>
      </top>
      <bottom/>
    </border>
    <border>
      <left/>
      <top style="medium">
        <color rgb="FFBDD6EE"/>
      </top>
      <bottom/>
    </border>
    <border>
      <top style="medium">
        <color rgb="FFBDD6EE"/>
      </top>
      <bottom/>
    </border>
    <border>
      <right/>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theme="7"/>
      </left>
      <right style="thin">
        <color rgb="FFAEABAB"/>
      </right>
      <top style="thick">
        <color theme="7"/>
      </top>
      <bottom style="thin">
        <color rgb="FFAEABAB"/>
      </bottom>
    </border>
    <border>
      <left style="thin">
        <color rgb="FFAEABAB"/>
      </left>
      <right style="thin">
        <color rgb="FFAEABAB"/>
      </right>
      <top style="thick">
        <color theme="7"/>
      </top>
      <bottom style="thin">
        <color rgb="FFAEABAB"/>
      </bottom>
    </border>
    <border>
      <left style="thin">
        <color rgb="FFAEABAB"/>
      </left>
      <top style="thick">
        <color theme="7"/>
      </top>
      <bottom style="thin">
        <color rgb="FFAEABAB"/>
      </bottom>
    </border>
    <border>
      <right style="thin">
        <color rgb="FFAEABAB"/>
      </right>
      <top style="thick">
        <color theme="7"/>
      </top>
      <bottom style="thin">
        <color rgb="FFAEABAB"/>
      </bottom>
    </border>
    <border>
      <left style="thin">
        <color rgb="FFAEABAB"/>
      </left>
      <right style="thick">
        <color theme="7"/>
      </right>
      <top style="thick">
        <color theme="7"/>
      </top>
      <bottom style="thin">
        <color rgb="FFAEABAB"/>
      </bottom>
    </border>
    <border>
      <left style="thin">
        <color rgb="FFAEABAB"/>
      </left>
      <right/>
      <top style="thick">
        <color theme="7"/>
      </top>
      <bottom style="thin">
        <color rgb="FFAEABAB"/>
      </bottom>
    </border>
    <border>
      <left/>
      <right/>
      <top style="thick">
        <color theme="7"/>
      </top>
      <bottom style="thin">
        <color rgb="FFAEABAB"/>
      </bottom>
    </border>
    <border>
      <left/>
      <right style="thick">
        <color theme="7"/>
      </right>
      <top style="thick">
        <color theme="7"/>
      </top>
      <bottom style="thin">
        <color rgb="FFAEABAB"/>
      </bottom>
    </border>
    <border>
      <left style="thick">
        <color theme="7"/>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theme="7"/>
      </right>
      <top style="thin">
        <color rgb="FFAEABAB"/>
      </top>
      <bottom style="thin">
        <color rgb="FFAEABAB"/>
      </bottom>
    </border>
    <border>
      <left style="thin">
        <color rgb="FFAEABAB"/>
      </left>
      <right/>
      <top style="thin">
        <color rgb="FFAEABAB"/>
      </top>
      <bottom style="thin">
        <color rgb="FFAEABAB"/>
      </bottom>
    </border>
    <border>
      <left/>
      <right/>
      <top style="thin">
        <color rgb="FFAEABAB"/>
      </top>
      <bottom style="thin">
        <color rgb="FFAEABAB"/>
      </bottom>
    </border>
    <border>
      <left/>
      <right style="thick">
        <color theme="7"/>
      </right>
      <top style="thin">
        <color rgb="FFAEABAB"/>
      </top>
      <bottom style="thin">
        <color rgb="FFAEABAB"/>
      </bottom>
    </border>
    <border>
      <left style="thick">
        <color theme="7"/>
      </left>
      <right style="thin">
        <color rgb="FFAEABAB"/>
      </right>
      <top style="thin">
        <color rgb="FFAEABAB"/>
      </top>
      <bottom style="thick">
        <color theme="7"/>
      </bottom>
    </border>
    <border>
      <left style="thin">
        <color rgb="FFAEABAB"/>
      </left>
      <right style="thin">
        <color rgb="FFAEABAB"/>
      </right>
      <top style="thin">
        <color rgb="FFAEABAB"/>
      </top>
      <bottom style="thick">
        <color theme="7"/>
      </bottom>
    </border>
    <border>
      <left style="thin">
        <color rgb="FFAEABAB"/>
      </left>
      <top style="thin">
        <color rgb="FFAEABAB"/>
      </top>
      <bottom style="thick">
        <color theme="7"/>
      </bottom>
    </border>
    <border>
      <right style="thin">
        <color rgb="FFAEABAB"/>
      </right>
      <top style="thin">
        <color rgb="FFAEABAB"/>
      </top>
      <bottom style="thick">
        <color theme="7"/>
      </bottom>
    </border>
    <border>
      <left style="thin">
        <color rgb="FFAEABAB"/>
      </left>
      <right style="thick">
        <color theme="7"/>
      </right>
      <top style="thin">
        <color rgb="FFAEABAB"/>
      </top>
      <bottom style="thick">
        <color theme="7"/>
      </bottom>
    </border>
    <border>
      <left style="thin">
        <color rgb="FFAEABAB"/>
      </left>
      <right/>
      <top style="thin">
        <color rgb="FFAEABAB"/>
      </top>
      <bottom style="thick">
        <color theme="7"/>
      </bottom>
    </border>
    <border>
      <left/>
      <right/>
      <top style="thin">
        <color rgb="FFAEABAB"/>
      </top>
      <bottom style="thick">
        <color theme="7"/>
      </bottom>
    </border>
    <border>
      <left/>
      <right style="thick">
        <color theme="7"/>
      </right>
      <top style="thin">
        <color rgb="FFAEABAB"/>
      </top>
      <bottom style="thick">
        <color theme="7"/>
      </bottom>
    </border>
    <border>
      <left style="thin">
        <color theme="7"/>
      </left>
      <right style="thin">
        <color theme="7"/>
      </right>
      <top style="thin">
        <color theme="7"/>
      </top>
      <bottom style="thin">
        <color theme="7"/>
      </bottom>
    </border>
    <border>
      <left/>
      <right style="thick">
        <color theme="4"/>
      </right>
      <top style="thick">
        <color theme="4"/>
      </top>
    </border>
    <border>
      <left style="thick">
        <color theme="4"/>
      </left>
      <right style="thick">
        <color theme="4"/>
      </right>
      <bottom/>
    </border>
    <border>
      <left style="thick">
        <color theme="4"/>
      </left>
      <right style="thin">
        <color rgb="FFAEABAB"/>
      </right>
      <bottom/>
    </border>
    <border>
      <left/>
      <right style="thick">
        <color theme="4"/>
      </right>
      <bottom/>
    </border>
    <border>
      <left style="thick">
        <color theme="4"/>
      </left>
      <right/>
      <top/>
      <bottom style="thin">
        <color rgb="FFD8D8D8"/>
      </bottom>
    </border>
    <border>
      <left/>
      <right style="thick">
        <color theme="4"/>
      </right>
      <top/>
      <bottom style="thin">
        <color rgb="FFD8D8D8"/>
      </bottom>
    </border>
    <border>
      <left style="thick">
        <color theme="4"/>
      </left>
      <right style="thick">
        <color theme="4"/>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theme="7"/>
      </left>
      <right/>
      <top style="thin">
        <color rgb="FF000000"/>
      </top>
      <bottom style="thin">
        <color theme="7"/>
      </bottom>
    </border>
    <border>
      <left/>
      <right/>
      <top style="thin">
        <color rgb="FF000000"/>
      </top>
      <bottom style="thin">
        <color theme="7"/>
      </bottom>
    </border>
    <border>
      <left/>
      <right style="thin">
        <color theme="7"/>
      </right>
      <top style="thin">
        <color rgb="FF000000"/>
      </top>
      <bottom style="thin">
        <color theme="7"/>
      </bottom>
    </border>
    <border>
      <left style="thin">
        <color theme="7"/>
      </left>
      <right/>
      <top style="thin">
        <color theme="7"/>
      </top>
      <bottom style="thin">
        <color theme="7"/>
      </bottom>
    </border>
    <border>
      <left/>
      <right/>
      <top style="thin">
        <color theme="7"/>
      </top>
      <bottom style="thin">
        <color theme="7"/>
      </bottom>
    </border>
    <border>
      <left/>
      <right style="thin">
        <color theme="7"/>
      </right>
      <top style="thin">
        <color theme="7"/>
      </top>
      <bottom style="thin">
        <color theme="7"/>
      </bottom>
    </border>
    <border>
      <left style="thick">
        <color theme="7"/>
      </left>
      <top style="thick">
        <color theme="7"/>
      </top>
    </border>
    <border>
      <top style="thick">
        <color theme="7"/>
      </top>
    </border>
    <border>
      <right style="thick">
        <color theme="7"/>
      </right>
      <top style="thick">
        <color theme="7"/>
      </top>
    </border>
    <border>
      <left style="thick">
        <color rgb="FFF4B083"/>
      </left>
      <right style="thick">
        <color rgb="FFF4B083"/>
      </right>
      <top style="thick">
        <color rgb="FFF4B083"/>
      </top>
      <bottom style="thick">
        <color rgb="FFF4B083"/>
      </bottom>
    </border>
    <border>
      <left style="medium">
        <color theme="4"/>
      </left>
      <top style="medium">
        <color theme="4"/>
      </top>
    </border>
    <border>
      <top style="medium">
        <color theme="4"/>
      </top>
    </border>
    <border>
      <right style="medium">
        <color theme="4"/>
      </right>
      <top style="medium">
        <color theme="4"/>
      </top>
    </border>
    <border>
      <left style="thick">
        <color theme="7"/>
      </left>
    </border>
    <border>
      <right style="thick">
        <color theme="7"/>
      </right>
    </border>
    <border>
      <left style="medium">
        <color theme="4"/>
      </left>
    </border>
    <border>
      <right style="medium">
        <color theme="4"/>
      </right>
    </border>
    <border>
      <left style="thick">
        <color theme="7"/>
      </left>
      <bottom style="thick">
        <color theme="7"/>
      </bottom>
    </border>
    <border>
      <bottom style="thick">
        <color theme="7"/>
      </bottom>
    </border>
    <border>
      <right style="thick">
        <color theme="7"/>
      </right>
      <bottom style="thick">
        <color theme="7"/>
      </bottom>
    </border>
    <border>
      <left style="medium">
        <color theme="4"/>
      </left>
      <bottom style="medium">
        <color theme="4"/>
      </bottom>
    </border>
    <border>
      <bottom style="medium">
        <color theme="4"/>
      </bottom>
    </border>
    <border>
      <right style="medium">
        <color theme="4"/>
      </right>
      <bottom style="medium">
        <color theme="4"/>
      </bottom>
    </border>
    <border>
      <left style="medium">
        <color rgb="FFF4B083"/>
      </left>
      <right style="medium">
        <color rgb="FFF4B083"/>
      </right>
      <top style="medium">
        <color rgb="FFF4B083"/>
      </top>
      <bottom style="medium">
        <color rgb="FFF4B083"/>
      </bottom>
    </border>
    <border>
      <right style="medium">
        <color theme="7"/>
      </right>
    </border>
    <border>
      <left style="thick">
        <color theme="7"/>
      </left>
      <right/>
      <top style="thick">
        <color theme="7"/>
      </top>
      <bottom/>
    </border>
    <border>
      <left style="thick">
        <color theme="7"/>
      </left>
      <right style="thick">
        <color theme="7"/>
      </right>
      <top style="thick">
        <color theme="7"/>
      </top>
    </border>
    <border>
      <left style="medium">
        <color theme="7"/>
      </left>
      <top style="medium">
        <color theme="7"/>
      </top>
    </border>
    <border>
      <top style="medium">
        <color theme="7"/>
      </top>
    </border>
    <border>
      <right style="medium">
        <color theme="7"/>
      </right>
      <top style="medium">
        <color theme="7"/>
      </top>
    </border>
    <border>
      <left style="thick">
        <color theme="7"/>
      </left>
      <right style="thick">
        <color theme="7"/>
      </right>
    </border>
    <border>
      <left style="medium">
        <color theme="7"/>
      </left>
    </border>
    <border>
      <left/>
      <right style="thick">
        <color theme="7"/>
      </right>
      <top/>
      <bottom style="thick">
        <color theme="7"/>
      </bottom>
    </border>
    <border>
      <left style="thick">
        <color theme="7"/>
      </left>
      <right style="thick">
        <color theme="7"/>
      </right>
      <bottom style="thick">
        <color theme="7"/>
      </bottom>
    </border>
    <border>
      <left style="medium">
        <color theme="7"/>
      </left>
      <right/>
      <top/>
      <bottom/>
    </border>
    <border>
      <left/>
      <right style="medium">
        <color theme="7"/>
      </right>
      <top/>
      <bottom/>
    </border>
    <border>
      <left style="medium">
        <color theme="7"/>
      </left>
      <bottom style="medium">
        <color theme="7"/>
      </bottom>
    </border>
    <border>
      <bottom style="medium">
        <color theme="7"/>
      </bottom>
    </border>
    <border>
      <right style="medium">
        <color theme="7"/>
      </right>
      <bottom style="medium">
        <color theme="7"/>
      </bottom>
    </border>
  </borders>
  <cellStyleXfs count="1">
    <xf borderId="0" fillId="0" fontId="0" numFmtId="0" applyAlignment="1" applyFont="1"/>
  </cellStyleXfs>
  <cellXfs count="85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vertical="top"/>
    </xf>
    <xf borderId="0" fillId="0" fontId="13" numFmtId="0" xfId="0" applyAlignment="1" applyFont="1">
      <alignment horizontal="center" vertical="center"/>
    </xf>
    <xf borderId="0" fillId="0" fontId="14" numFmtId="0" xfId="0" applyAlignment="1" applyFont="1">
      <alignment vertical="center"/>
    </xf>
    <xf borderId="7" fillId="0" fontId="15" numFmtId="0" xfId="0" applyAlignment="1" applyBorder="1" applyFont="1">
      <alignment horizontal="center" vertical="center"/>
    </xf>
    <xf borderId="7" fillId="0" fontId="16" numFmtId="0" xfId="0" applyBorder="1" applyFont="1"/>
    <xf borderId="0" fillId="0" fontId="17" numFmtId="0" xfId="0" applyAlignment="1" applyFont="1">
      <alignment vertical="center"/>
    </xf>
    <xf borderId="0" fillId="0" fontId="17" numFmtId="0" xfId="0" applyAlignment="1" applyFont="1">
      <alignment horizontal="center" vertical="center"/>
    </xf>
    <xf borderId="0" fillId="0" fontId="12"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6" numFmtId="0" xfId="0" applyBorder="1" applyFont="1"/>
    <xf borderId="0" fillId="0" fontId="12" numFmtId="0" xfId="0" applyAlignment="1" applyFont="1">
      <alignment horizontal="left"/>
    </xf>
    <xf borderId="0" fillId="0" fontId="20" numFmtId="0" xfId="0" applyFont="1"/>
    <xf borderId="0" fillId="0" fontId="21" numFmtId="0" xfId="0" applyAlignment="1" applyFont="1">
      <alignment horizontal="center"/>
    </xf>
    <xf borderId="0" fillId="0" fontId="22" numFmtId="0" xfId="0" applyFont="1"/>
    <xf borderId="10" fillId="5" fontId="12" numFmtId="0" xfId="0" applyAlignment="1" applyBorder="1" applyFill="1" applyFont="1">
      <alignment horizontal="center"/>
    </xf>
    <xf borderId="11" fillId="0" fontId="16" numFmtId="0" xfId="0" applyBorder="1" applyFont="1"/>
    <xf borderId="12" fillId="6" fontId="23" numFmtId="0" xfId="0" applyAlignment="1" applyBorder="1" applyFill="1" applyFont="1">
      <alignment horizontal="center"/>
    </xf>
    <xf borderId="13" fillId="0" fontId="16" numFmtId="0" xfId="0" applyBorder="1" applyFont="1"/>
    <xf borderId="14" fillId="0" fontId="16" numFmtId="0" xfId="0" applyBorder="1" applyFont="1"/>
    <xf borderId="15" fillId="7" fontId="10" numFmtId="164" xfId="0" applyAlignment="1" applyBorder="1" applyFill="1" applyFont="1" applyNumberFormat="1">
      <alignment horizontal="center"/>
    </xf>
    <xf borderId="16" fillId="0" fontId="16" numFmtId="0" xfId="0" applyBorder="1" applyFont="1"/>
    <xf borderId="17" fillId="0" fontId="16" numFmtId="0" xfId="0" applyBorder="1" applyFont="1"/>
    <xf borderId="18" fillId="0" fontId="16" numFmtId="0" xfId="0" applyBorder="1" applyFont="1"/>
    <xf borderId="19" fillId="0" fontId="16" numFmtId="0" xfId="0" applyBorder="1" applyFont="1"/>
    <xf borderId="20" fillId="7" fontId="11" numFmtId="0" xfId="0" applyAlignment="1" applyBorder="1" applyFont="1">
      <alignment horizontal="center" vertical="center"/>
    </xf>
    <xf borderId="21" fillId="7" fontId="11" numFmtId="0" xfId="0" applyAlignment="1" applyBorder="1" applyFont="1">
      <alignment horizontal="center" vertical="center"/>
    </xf>
    <xf borderId="22" fillId="6" fontId="12" numFmtId="0" xfId="0" applyBorder="1" applyFont="1"/>
    <xf borderId="23" fillId="6" fontId="12" numFmtId="0" xfId="0" applyBorder="1" applyFont="1"/>
    <xf borderId="24" fillId="6" fontId="12" numFmtId="0" xfId="0" applyBorder="1" applyFont="1"/>
    <xf borderId="25" fillId="8" fontId="12" numFmtId="0" xfId="0" applyAlignment="1" applyBorder="1" applyFill="1" applyFont="1">
      <alignment horizontal="center" readingOrder="0" vertical="center"/>
    </xf>
    <xf borderId="26" fillId="8" fontId="12" numFmtId="0" xfId="0" applyAlignment="1" applyBorder="1" applyFont="1">
      <alignment horizontal="center" readingOrder="0" vertical="center"/>
    </xf>
    <xf borderId="27" fillId="6" fontId="24" numFmtId="0" xfId="0" applyAlignment="1" applyBorder="1" applyFont="1">
      <alignment horizontal="left" vertical="top"/>
    </xf>
    <xf borderId="28" fillId="0" fontId="16" numFmtId="0" xfId="0" applyBorder="1" applyFont="1"/>
    <xf borderId="29" fillId="0" fontId="16" numFmtId="0" xfId="0" applyBorder="1" applyFont="1"/>
    <xf borderId="0" fillId="0" fontId="12" numFmtId="0" xfId="0" applyAlignment="1" applyFont="1">
      <alignment horizontal="center" vertical="center"/>
    </xf>
    <xf borderId="27" fillId="6" fontId="25" numFmtId="0" xfId="0" applyAlignment="1" applyBorder="1" applyFont="1">
      <alignment horizontal="left" shrinkToFit="0" vertical="center" wrapText="1"/>
    </xf>
    <xf borderId="30" fillId="0" fontId="16" numFmtId="0" xfId="0" applyBorder="1" applyFont="1"/>
    <xf borderId="31" fillId="0" fontId="16" numFmtId="0" xfId="0" applyBorder="1" applyFont="1"/>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4" fillId="6" fontId="10" numFmtId="0" xfId="0" applyAlignment="1" applyBorder="1" applyFont="1">
      <alignment shrinkToFit="0" vertical="center" wrapText="1"/>
    </xf>
    <xf borderId="32" fillId="6" fontId="10" numFmtId="0" xfId="0" applyAlignment="1" applyBorder="1" applyFont="1">
      <alignment shrinkToFit="0" vertical="center" wrapText="1"/>
    </xf>
    <xf borderId="33" fillId="6" fontId="10" numFmtId="0" xfId="0" applyAlignment="1" applyBorder="1" applyFont="1">
      <alignment shrinkToFit="0" vertical="center" wrapText="1"/>
    </xf>
    <xf borderId="34" fillId="6" fontId="10" numFmtId="0" xfId="0" applyAlignment="1" applyBorder="1" applyFont="1">
      <alignment shrinkToFit="0" vertical="center" wrapText="1"/>
    </xf>
    <xf borderId="0" fillId="0" fontId="10" numFmtId="0" xfId="0" applyAlignment="1" applyFont="1">
      <alignment shrinkToFit="0" vertical="center" wrapText="1"/>
    </xf>
    <xf borderId="12" fillId="6" fontId="26" numFmtId="0" xfId="0" applyAlignment="1" applyBorder="1" applyFont="1">
      <alignment horizontal="center" shrinkToFit="0" vertical="center" wrapText="1"/>
    </xf>
    <xf borderId="27" fillId="6" fontId="25" numFmtId="0" xfId="0" applyAlignment="1" applyBorder="1" applyFont="1">
      <alignment horizontal="left" shrinkToFit="0" vertical="top" wrapText="1"/>
    </xf>
    <xf borderId="15" fillId="7" fontId="27" numFmtId="0" xfId="0" applyAlignment="1" applyBorder="1" applyFont="1">
      <alignment horizontal="center" vertical="center"/>
    </xf>
    <xf borderId="10" fillId="7" fontId="27" numFmtId="0" xfId="0" applyAlignment="1" applyBorder="1" applyFont="1">
      <alignment horizontal="center" vertical="center"/>
    </xf>
    <xf borderId="35" fillId="9" fontId="28" numFmtId="0" xfId="0" applyAlignment="1" applyBorder="1" applyFill="1" applyFont="1">
      <alignment horizontal="center" vertical="center"/>
    </xf>
    <xf borderId="26" fillId="9" fontId="28" numFmtId="0" xfId="0" applyAlignment="1" applyBorder="1" applyFont="1">
      <alignment horizontal="center" vertical="center"/>
    </xf>
    <xf borderId="35" fillId="9" fontId="28" numFmtId="0" xfId="0" applyAlignment="1" applyBorder="1" applyFont="1">
      <alignment horizontal="center" readingOrder="0" vertical="center"/>
    </xf>
    <xf borderId="26" fillId="9" fontId="28" numFmtId="0" xfId="0" applyAlignment="1" applyBorder="1" applyFont="1">
      <alignment horizontal="center" readingOrder="0" vertical="center"/>
    </xf>
    <xf borderId="36" fillId="0" fontId="16" numFmtId="0" xfId="0" applyBorder="1" applyFont="1"/>
    <xf borderId="37" fillId="0" fontId="16" numFmtId="0" xfId="0" applyBorder="1" applyFont="1"/>
    <xf borderId="38" fillId="0" fontId="16" numFmtId="0" xfId="0" applyBorder="1" applyFont="1"/>
    <xf borderId="0" fillId="0" fontId="29" numFmtId="0" xfId="0" applyAlignment="1" applyFont="1">
      <alignment horizontal="center" vertical="center"/>
    </xf>
    <xf borderId="0" fillId="0" fontId="25" numFmtId="0" xfId="0" applyAlignment="1" applyFont="1">
      <alignment shrinkToFit="0" vertical="center" wrapText="1"/>
    </xf>
    <xf borderId="0" fillId="0" fontId="30" numFmtId="0" xfId="0" applyAlignment="1" applyFont="1">
      <alignment shrinkToFit="0" vertical="center" wrapText="1"/>
    </xf>
    <xf borderId="7" fillId="0" fontId="15" numFmtId="0" xfId="0" applyAlignment="1" applyBorder="1" applyFont="1">
      <alignment horizontal="center"/>
    </xf>
    <xf borderId="39" fillId="4" fontId="31" numFmtId="0" xfId="0" applyAlignment="1" applyBorder="1" applyFont="1">
      <alignment horizontal="center"/>
    </xf>
    <xf borderId="40" fillId="0" fontId="16" numFmtId="0" xfId="0" applyBorder="1" applyFont="1"/>
    <xf borderId="41" fillId="5" fontId="1" numFmtId="0" xfId="0" applyAlignment="1" applyBorder="1" applyFont="1">
      <alignment horizontal="center"/>
    </xf>
    <xf borderId="42" fillId="0" fontId="10" numFmtId="0" xfId="0" applyAlignment="1" applyBorder="1" applyFont="1">
      <alignment horizontal="center"/>
    </xf>
    <xf borderId="43" fillId="0" fontId="16" numFmtId="0" xfId="0" applyBorder="1" applyFont="1"/>
    <xf borderId="44" fillId="0" fontId="1" numFmtId="0" xfId="0" applyAlignment="1" applyBorder="1" applyFont="1">
      <alignment horizontal="center"/>
    </xf>
    <xf borderId="0" fillId="0" fontId="32" numFmtId="0" xfId="0" applyAlignment="1" applyFont="1">
      <alignment horizontal="right"/>
    </xf>
    <xf borderId="39" fillId="2" fontId="33" numFmtId="0" xfId="0" applyAlignment="1" applyBorder="1" applyFont="1">
      <alignment horizontal="left"/>
    </xf>
    <xf borderId="41" fillId="2" fontId="33" numFmtId="0" xfId="0" applyAlignment="1" applyBorder="1" applyFont="1">
      <alignment horizontal="left"/>
    </xf>
    <xf borderId="45" fillId="2" fontId="33" numFmtId="0" xfId="0" applyBorder="1" applyFont="1"/>
    <xf borderId="41" fillId="5" fontId="10" numFmtId="0" xfId="0" applyAlignment="1" applyBorder="1" applyFont="1">
      <alignment horizontal="center"/>
    </xf>
    <xf borderId="46" fillId="0" fontId="33" numFmtId="0" xfId="0" applyAlignment="1" applyBorder="1" applyFont="1">
      <alignment horizontal="center" vertical="top"/>
    </xf>
    <xf borderId="47" fillId="0" fontId="16" numFmtId="0" xfId="0" applyBorder="1" applyFont="1"/>
    <xf borderId="48" fillId="0" fontId="34" numFmtId="0" xfId="0" applyAlignment="1" applyBorder="1" applyFont="1">
      <alignment horizontal="left"/>
    </xf>
    <xf borderId="49" fillId="0" fontId="16" numFmtId="0" xfId="0" applyBorder="1" applyFont="1"/>
    <xf borderId="45" fillId="5" fontId="1" numFmtId="0" xfId="0" applyAlignment="1" applyBorder="1" applyFont="1">
      <alignment horizontal="center"/>
    </xf>
    <xf borderId="0" fillId="0" fontId="30" numFmtId="0" xfId="0" applyAlignment="1" applyFont="1">
      <alignment horizontal="right"/>
    </xf>
    <xf borderId="39" fillId="3" fontId="33" numFmtId="0" xfId="0" applyAlignment="1" applyBorder="1" applyFont="1">
      <alignment horizontal="left"/>
    </xf>
    <xf borderId="50" fillId="3" fontId="33" numFmtId="0" xfId="0" applyAlignment="1" applyBorder="1" applyFont="1">
      <alignment horizontal="left"/>
    </xf>
    <xf borderId="51" fillId="3" fontId="33" numFmtId="0" xfId="0" applyAlignment="1" applyBorder="1" applyFont="1">
      <alignment horizontal="left"/>
    </xf>
    <xf borderId="52" fillId="5" fontId="10" numFmtId="0" xfId="0" applyAlignment="1" applyBorder="1" applyFont="1">
      <alignment horizontal="center"/>
    </xf>
    <xf borderId="53" fillId="10" fontId="35" numFmtId="0" xfId="0" applyAlignment="1" applyBorder="1" applyFill="1" applyFont="1">
      <alignment horizontal="center" vertical="center"/>
    </xf>
    <xf borderId="54" fillId="0" fontId="16" numFmtId="0" xfId="0" applyBorder="1" applyFont="1"/>
    <xf borderId="48" fillId="0" fontId="10" numFmtId="165" xfId="0" applyAlignment="1" applyBorder="1" applyFont="1" applyNumberFormat="1">
      <alignment horizontal="center"/>
    </xf>
    <xf borderId="55" fillId="7" fontId="36" numFmtId="49" xfId="0" applyAlignment="1" applyBorder="1" applyFont="1" applyNumberFormat="1">
      <alignment horizontal="left"/>
    </xf>
    <xf borderId="20" fillId="7" fontId="36" numFmtId="49" xfId="0" applyAlignment="1" applyBorder="1" applyFont="1" applyNumberFormat="1">
      <alignment horizontal="left"/>
    </xf>
    <xf borderId="0" fillId="0" fontId="36" numFmtId="0" xfId="0" applyFont="1"/>
    <xf borderId="0" fillId="0" fontId="37" numFmtId="0" xfId="0" applyAlignment="1" applyFont="1">
      <alignment horizontal="center" vertical="center"/>
    </xf>
    <xf borderId="0" fillId="0" fontId="37" numFmtId="49" xfId="0" applyAlignment="1" applyFont="1" applyNumberFormat="1">
      <alignment horizontal="left" vertical="center"/>
    </xf>
    <xf borderId="7" fillId="0" fontId="12" numFmtId="0" xfId="0" applyBorder="1" applyFont="1"/>
    <xf borderId="56" fillId="11" fontId="35" numFmtId="0" xfId="0" applyAlignment="1" applyBorder="1" applyFill="1" applyFont="1">
      <alignment horizontal="center" vertical="center"/>
    </xf>
    <xf borderId="57" fillId="0" fontId="16" numFmtId="0" xfId="0" applyBorder="1" applyFont="1"/>
    <xf borderId="58" fillId="0" fontId="16" numFmtId="0" xfId="0" applyBorder="1" applyFont="1"/>
    <xf borderId="15" fillId="5" fontId="12" numFmtId="0" xfId="0" applyAlignment="1" applyBorder="1" applyFont="1">
      <alignment horizontal="center"/>
    </xf>
    <xf borderId="59" fillId="0" fontId="16" numFmtId="0" xfId="0" applyBorder="1" applyFont="1"/>
    <xf borderId="48" fillId="0" fontId="11" numFmtId="0" xfId="0" applyAlignment="1" applyBorder="1" applyFont="1">
      <alignment horizontal="center" vertical="center"/>
    </xf>
    <xf borderId="49" fillId="0" fontId="11" numFmtId="0" xfId="0" applyAlignment="1" applyBorder="1" applyFont="1">
      <alignment horizontal="center" vertical="center"/>
    </xf>
    <xf borderId="60" fillId="0" fontId="12" numFmtId="0" xfId="0" applyBorder="1" applyFont="1"/>
    <xf borderId="61" fillId="8" fontId="12" numFmtId="0" xfId="0" applyAlignment="1" applyBorder="1" applyFont="1">
      <alignment horizontal="center" readingOrder="0" vertical="center"/>
    </xf>
    <xf borderId="62" fillId="0" fontId="16" numFmtId="0" xfId="0" applyBorder="1" applyFont="1"/>
    <xf borderId="25" fillId="9" fontId="28" numFmtId="0" xfId="0" applyAlignment="1" applyBorder="1" applyFont="1">
      <alignment horizontal="center" vertical="center"/>
    </xf>
    <xf borderId="61" fillId="9" fontId="28" numFmtId="0" xfId="0" applyAlignment="1" applyBorder="1" applyFont="1">
      <alignment horizontal="center" vertical="center"/>
    </xf>
    <xf borderId="0" fillId="0" fontId="37" numFmtId="0" xfId="0" applyFont="1"/>
    <xf borderId="0" fillId="0" fontId="17" numFmtId="49" xfId="0" applyFont="1" applyNumberFormat="1"/>
    <xf borderId="0" fillId="0" fontId="17" numFmtId="0" xfId="0" applyFont="1"/>
    <xf borderId="0" fillId="0" fontId="29" numFmtId="0" xfId="0" applyAlignment="1" applyFont="1">
      <alignment horizontal="center"/>
    </xf>
    <xf borderId="0" fillId="0" fontId="12" numFmtId="49" xfId="0" applyFont="1" applyNumberFormat="1"/>
    <xf borderId="0" fillId="0" fontId="35" numFmtId="0" xfId="0" applyAlignment="1" applyFont="1">
      <alignment horizontal="center" vertical="center"/>
    </xf>
    <xf borderId="0" fillId="0" fontId="12" numFmtId="0" xfId="0" applyAlignment="1" applyFont="1">
      <alignment horizontal="center"/>
    </xf>
    <xf borderId="0" fillId="0" fontId="10" numFmtId="165" xfId="0" applyAlignment="1" applyFont="1" applyNumberFormat="1">
      <alignment horizontal="center"/>
    </xf>
    <xf borderId="0" fillId="0" fontId="35" numFmtId="0" xfId="0" applyAlignment="1" applyFont="1">
      <alignment vertical="center"/>
    </xf>
    <xf borderId="8" fillId="11" fontId="38" numFmtId="0" xfId="0" applyAlignment="1" applyBorder="1" applyFont="1">
      <alignment horizontal="center" vertical="center"/>
    </xf>
    <xf borderId="63" fillId="5" fontId="39" numFmtId="0" xfId="0" applyAlignment="1" applyBorder="1" applyFont="1">
      <alignment horizontal="center" vertical="center"/>
    </xf>
    <xf borderId="64" fillId="0" fontId="16" numFmtId="0" xfId="0" applyBorder="1" applyFont="1"/>
    <xf borderId="65" fillId="0" fontId="16" numFmtId="0" xfId="0" applyBorder="1" applyFont="1"/>
    <xf borderId="66" fillId="0" fontId="16" numFmtId="0" xfId="0" applyBorder="1" applyFont="1"/>
    <xf borderId="63" fillId="5" fontId="40" numFmtId="0" xfId="0" applyAlignment="1" applyBorder="1" applyFont="1">
      <alignment horizontal="center" vertical="center"/>
    </xf>
    <xf borderId="0" fillId="0" fontId="10" numFmtId="0" xfId="0" applyFont="1"/>
    <xf borderId="0" fillId="0" fontId="41" numFmtId="0" xfId="0" applyAlignment="1" applyFont="1">
      <alignment horizontal="center" vertical="center"/>
    </xf>
    <xf borderId="0" fillId="0" fontId="10" numFmtId="0" xfId="0" applyAlignment="1" applyFont="1">
      <alignment horizontal="right"/>
    </xf>
    <xf borderId="0" fillId="0" fontId="42" numFmtId="0" xfId="0" applyFont="1"/>
    <xf borderId="0" fillId="0" fontId="43" numFmtId="0" xfId="0" applyAlignment="1" applyFont="1">
      <alignment horizontal="right"/>
    </xf>
    <xf borderId="23" fillId="12" fontId="1" numFmtId="0" xfId="0" applyAlignment="1" applyBorder="1" applyFill="1" applyFont="1">
      <alignment horizontal="center"/>
    </xf>
    <xf borderId="23" fillId="13" fontId="31" numFmtId="0" xfId="0" applyAlignment="1" applyBorder="1" applyFill="1" applyFont="1">
      <alignment horizontal="center"/>
    </xf>
    <xf borderId="23" fillId="14" fontId="12" numFmtId="0" xfId="0" applyBorder="1" applyFill="1" applyFont="1"/>
    <xf borderId="23" fillId="15" fontId="12" numFmtId="0" xfId="0" applyAlignment="1" applyBorder="1" applyFill="1" applyFont="1">
      <alignment readingOrder="0"/>
    </xf>
    <xf borderId="23" fillId="15" fontId="12" numFmtId="0" xfId="0" applyBorder="1" applyFont="1"/>
    <xf borderId="23" fillId="14" fontId="12" numFmtId="0" xfId="0" applyAlignment="1" applyBorder="1" applyFont="1">
      <alignment readingOrder="0"/>
    </xf>
    <xf borderId="0" fillId="0" fontId="44" numFmtId="0" xfId="0" applyFont="1"/>
    <xf borderId="25" fillId="8" fontId="12" numFmtId="0" xfId="0" applyAlignment="1" applyBorder="1" applyFont="1">
      <alignment horizontal="center" vertical="center"/>
    </xf>
    <xf borderId="26" fillId="8" fontId="12" numFmtId="0" xfId="0" applyAlignment="1" applyBorder="1" applyFont="1">
      <alignment horizontal="center" vertical="center"/>
    </xf>
    <xf borderId="23" fillId="6" fontId="24" numFmtId="0" xfId="0" applyAlignment="1" applyBorder="1" applyFont="1">
      <alignment vertical="top"/>
    </xf>
    <xf borderId="24" fillId="6" fontId="24" numFmtId="0" xfId="0" applyAlignment="1" applyBorder="1" applyFont="1">
      <alignment vertical="top"/>
    </xf>
    <xf borderId="22" fillId="6" fontId="24" numFmtId="0" xfId="0" applyAlignment="1" applyBorder="1" applyFont="1">
      <alignment horizontal="left" vertical="top"/>
    </xf>
    <xf borderId="0" fillId="0" fontId="15" numFmtId="0" xfId="0" applyAlignment="1" applyFont="1">
      <alignment horizontal="center"/>
    </xf>
    <xf borderId="67" fillId="4" fontId="31" numFmtId="0" xfId="0" applyAlignment="1" applyBorder="1" applyFont="1">
      <alignment horizontal="center"/>
    </xf>
    <xf borderId="68" fillId="0" fontId="16" numFmtId="0" xfId="0" applyBorder="1" applyFont="1"/>
    <xf borderId="44" fillId="0" fontId="10" numFmtId="0" xfId="0" applyBorder="1" applyFont="1"/>
    <xf borderId="0" fillId="0" fontId="1" numFmtId="0" xfId="0" applyAlignment="1" applyFont="1">
      <alignment horizontal="center"/>
    </xf>
    <xf borderId="44" fillId="0" fontId="33" numFmtId="0" xfId="0" applyAlignment="1" applyBorder="1" applyFont="1">
      <alignment vertical="top"/>
    </xf>
    <xf borderId="0" fillId="0" fontId="33" numFmtId="0" xfId="0" applyAlignment="1" applyFont="1">
      <alignment vertical="top"/>
    </xf>
    <xf borderId="48" fillId="0" fontId="34" numFmtId="0" xfId="0" applyBorder="1" applyFont="1"/>
    <xf borderId="0" fillId="0" fontId="34" numFmtId="0" xfId="0" applyFont="1"/>
    <xf borderId="69" fillId="0" fontId="33" numFmtId="0" xfId="0" applyAlignment="1" applyBorder="1" applyFont="1">
      <alignment horizontal="left"/>
    </xf>
    <xf borderId="0" fillId="0" fontId="33" numFmtId="0" xfId="0" applyAlignment="1" applyFont="1">
      <alignment horizontal="left"/>
    </xf>
    <xf borderId="0" fillId="0" fontId="10" numFmtId="0" xfId="0" applyAlignment="1" applyFont="1">
      <alignment horizontal="center"/>
    </xf>
    <xf borderId="61" fillId="8" fontId="12" numFmtId="0" xfId="0" applyAlignment="1" applyBorder="1" applyFont="1">
      <alignment horizontal="center" vertical="center"/>
    </xf>
    <xf borderId="0" fillId="0" fontId="45" numFmtId="0" xfId="0" applyAlignment="1" applyFont="1">
      <alignment horizontal="center" vertical="center"/>
    </xf>
    <xf borderId="0" fillId="0" fontId="46" numFmtId="0" xfId="0" applyAlignment="1" applyFont="1">
      <alignment horizontal="center"/>
    </xf>
    <xf borderId="0" fillId="0" fontId="47" numFmtId="0" xfId="0" applyAlignment="1" applyFont="1">
      <alignment shrinkToFit="0" vertical="top" wrapText="1"/>
    </xf>
    <xf borderId="0" fillId="0" fontId="48" numFmtId="0" xfId="0" applyAlignment="1" applyFont="1">
      <alignment horizontal="center"/>
    </xf>
    <xf borderId="0" fillId="0" fontId="21" numFmtId="0" xfId="0" applyAlignment="1" applyFont="1">
      <alignment horizontal="left"/>
    </xf>
    <xf borderId="70" fillId="0" fontId="7" numFmtId="0" xfId="0" applyAlignment="1" applyBorder="1" applyFont="1">
      <alignment horizontal="center" shrinkToFit="0" vertical="center" wrapText="1"/>
    </xf>
    <xf borderId="71" fillId="0" fontId="1" numFmtId="0" xfId="0" applyAlignment="1" applyBorder="1" applyFont="1">
      <alignment horizontal="center" vertical="center"/>
    </xf>
    <xf borderId="71" fillId="0" fontId="7" numFmtId="0" xfId="0" applyAlignment="1" applyBorder="1" applyFont="1">
      <alignment horizontal="center" shrinkToFit="0" vertical="center" wrapText="1"/>
    </xf>
    <xf borderId="72" fillId="0" fontId="7" numFmtId="0" xfId="0" applyAlignment="1" applyBorder="1" applyFont="1">
      <alignment horizontal="center" shrinkToFit="0" vertical="center" wrapText="1"/>
    </xf>
    <xf borderId="73" fillId="0" fontId="16" numFmtId="0" xfId="0" applyBorder="1" applyFont="1"/>
    <xf borderId="74" fillId="0" fontId="7" numFmtId="0" xfId="0" applyAlignment="1" applyBorder="1" applyFont="1">
      <alignment horizontal="left" shrinkToFit="0" vertical="center" wrapText="1"/>
    </xf>
    <xf borderId="0" fillId="0" fontId="12" numFmtId="0" xfId="0" applyAlignment="1" applyFont="1">
      <alignment horizontal="left" shrinkToFit="0" wrapText="1"/>
    </xf>
    <xf borderId="75" fillId="0" fontId="1" numFmtId="166" xfId="0" applyAlignment="1" applyBorder="1" applyFont="1" applyNumberFormat="1">
      <alignment horizontal="right"/>
    </xf>
    <xf borderId="76" fillId="0" fontId="12" numFmtId="20" xfId="0" applyAlignment="1" applyBorder="1" applyFont="1" applyNumberFormat="1">
      <alignment horizontal="right"/>
    </xf>
    <xf borderId="77" fillId="16" fontId="12" numFmtId="0" xfId="0" applyAlignment="1" applyBorder="1" applyFill="1" applyFont="1">
      <alignment horizontal="left"/>
    </xf>
    <xf borderId="76" fillId="0" fontId="12" numFmtId="0" xfId="0" applyAlignment="1" applyBorder="1" applyFont="1">
      <alignment horizontal="right"/>
    </xf>
    <xf borderId="76" fillId="0" fontId="12" numFmtId="0" xfId="0" applyAlignment="1" applyBorder="1" applyFont="1">
      <alignment horizontal="center"/>
    </xf>
    <xf borderId="78" fillId="0" fontId="12" numFmtId="0" xfId="0" applyAlignment="1" applyBorder="1" applyFont="1">
      <alignment horizontal="left"/>
    </xf>
    <xf borderId="79" fillId="0" fontId="1" numFmtId="166" xfId="0" applyAlignment="1" applyBorder="1" applyFont="1" applyNumberFormat="1">
      <alignment horizontal="right"/>
    </xf>
    <xf borderId="80" fillId="0" fontId="12" numFmtId="20" xfId="0" applyAlignment="1" applyBorder="1" applyFont="1" applyNumberFormat="1">
      <alignment horizontal="right"/>
    </xf>
    <xf borderId="80" fillId="0" fontId="12" numFmtId="0" xfId="0" applyAlignment="1" applyBorder="1" applyFont="1">
      <alignment horizontal="left"/>
    </xf>
    <xf borderId="80" fillId="0" fontId="12" numFmtId="0" xfId="0" applyAlignment="1" applyBorder="1" applyFont="1">
      <alignment horizontal="right"/>
    </xf>
    <xf borderId="80" fillId="0" fontId="12" numFmtId="0" xfId="0" applyAlignment="1" applyBorder="1" applyFont="1">
      <alignment horizontal="center"/>
    </xf>
    <xf borderId="81" fillId="0" fontId="12" numFmtId="0" xfId="0" applyAlignment="1" applyBorder="1" applyFont="1">
      <alignment horizontal="left"/>
    </xf>
    <xf borderId="82" fillId="0" fontId="12" numFmtId="0" xfId="0" applyAlignment="1" applyBorder="1" applyFont="1">
      <alignment horizontal="right"/>
    </xf>
    <xf borderId="0" fillId="0" fontId="49" numFmtId="0" xfId="0" applyAlignment="1" applyFont="1">
      <alignment horizontal="center" vertical="center"/>
    </xf>
    <xf borderId="83" fillId="6" fontId="12" numFmtId="0" xfId="0" applyAlignment="1" applyBorder="1" applyFont="1">
      <alignment horizontal="center"/>
    </xf>
    <xf borderId="23" fillId="17" fontId="12" numFmtId="0" xfId="0" applyAlignment="1" applyBorder="1" applyFill="1" applyFont="1">
      <alignment horizontal="left"/>
    </xf>
    <xf borderId="84" fillId="6" fontId="12" numFmtId="0" xfId="0" applyAlignment="1" applyBorder="1" applyFont="1">
      <alignment horizontal="center"/>
    </xf>
    <xf borderId="23" fillId="18" fontId="12" numFmtId="0" xfId="0" applyAlignment="1" applyBorder="1" applyFill="1" applyFont="1">
      <alignment horizontal="left"/>
    </xf>
    <xf borderId="23" fillId="19" fontId="12" numFmtId="0" xfId="0" applyAlignment="1" applyBorder="1" applyFill="1" applyFont="1">
      <alignment horizontal="left"/>
    </xf>
    <xf borderId="85" fillId="6" fontId="12" numFmtId="0" xfId="0" applyAlignment="1" applyBorder="1" applyFont="1">
      <alignment horizontal="center"/>
    </xf>
    <xf borderId="23" fillId="20" fontId="12" numFmtId="0" xfId="0" applyAlignment="1" applyBorder="1" applyFill="1" applyFont="1">
      <alignment horizontal="left"/>
    </xf>
    <xf borderId="86" fillId="21" fontId="50" numFmtId="0" xfId="0" applyAlignment="1" applyBorder="1" applyFill="1" applyFont="1">
      <alignment horizontal="left"/>
    </xf>
    <xf borderId="87" fillId="21" fontId="12" numFmtId="20" xfId="0" applyAlignment="1" applyBorder="1" applyFont="1" applyNumberFormat="1">
      <alignment horizontal="left"/>
    </xf>
    <xf borderId="87" fillId="21" fontId="12" numFmtId="0" xfId="0" applyAlignment="1" applyBorder="1" applyFont="1">
      <alignment horizontal="left"/>
    </xf>
    <xf borderId="87" fillId="21" fontId="1" numFmtId="0" xfId="0" applyBorder="1" applyFont="1"/>
    <xf borderId="87" fillId="21" fontId="1" numFmtId="0" xfId="0" applyAlignment="1" applyBorder="1" applyFont="1">
      <alignment horizontal="center"/>
    </xf>
    <xf borderId="88" fillId="21" fontId="1" numFmtId="0" xfId="0" applyAlignment="1" applyBorder="1" applyFont="1">
      <alignment horizontal="left"/>
    </xf>
    <xf borderId="89" fillId="0" fontId="1" numFmtId="166" xfId="0" applyAlignment="1" applyBorder="1" applyFont="1" applyNumberFormat="1">
      <alignment horizontal="right"/>
    </xf>
    <xf borderId="82" fillId="0" fontId="12" numFmtId="20" xfId="0" applyAlignment="1" applyBorder="1" applyFont="1" applyNumberFormat="1">
      <alignment horizontal="right"/>
    </xf>
    <xf borderId="82" fillId="0" fontId="12" numFmtId="0" xfId="0" applyAlignment="1" applyBorder="1" applyFont="1">
      <alignment horizontal="center"/>
    </xf>
    <xf borderId="90" fillId="0" fontId="12" numFmtId="0" xfId="0" applyAlignment="1" applyBorder="1" applyFont="1">
      <alignment horizontal="left"/>
    </xf>
    <xf borderId="82" fillId="16" fontId="12" numFmtId="0" xfId="0" applyAlignment="1" applyBorder="1" applyFont="1">
      <alignment horizontal="left"/>
    </xf>
    <xf borderId="91" fillId="0" fontId="1" numFmtId="166" xfId="0" applyAlignment="1" applyBorder="1" applyFont="1" applyNumberFormat="1">
      <alignment horizontal="right"/>
    </xf>
    <xf borderId="92" fillId="0" fontId="12" numFmtId="20" xfId="0" applyAlignment="1" applyBorder="1" applyFont="1" applyNumberFormat="1">
      <alignment horizontal="right"/>
    </xf>
    <xf borderId="93" fillId="16" fontId="12" numFmtId="0" xfId="0" applyAlignment="1" applyBorder="1" applyFont="1">
      <alignment horizontal="left"/>
    </xf>
    <xf borderId="94" fillId="0" fontId="12" numFmtId="0" xfId="0" applyAlignment="1" applyBorder="1" applyFont="1">
      <alignment horizontal="right"/>
    </xf>
    <xf borderId="92" fillId="0" fontId="12" numFmtId="0" xfId="0" applyAlignment="1" applyBorder="1" applyFont="1">
      <alignment horizontal="center"/>
    </xf>
    <xf borderId="95" fillId="0" fontId="12" numFmtId="0" xfId="0" applyAlignment="1" applyBorder="1" applyFont="1">
      <alignment horizontal="left"/>
    </xf>
    <xf borderId="0" fillId="0" fontId="1" numFmtId="0" xfId="0" applyFont="1"/>
    <xf borderId="0" fillId="0" fontId="51" numFmtId="0" xfId="0" applyAlignment="1" applyFont="1">
      <alignment horizontal="center"/>
    </xf>
    <xf borderId="0" fillId="0" fontId="45" numFmtId="0" xfId="0" applyAlignment="1" applyFont="1">
      <alignment horizontal="center" shrinkToFit="0" vertical="center" wrapText="1"/>
    </xf>
    <xf borderId="0" fillId="0" fontId="52" numFmtId="0" xfId="0" applyAlignment="1" applyFont="1">
      <alignment horizontal="center" vertical="center"/>
    </xf>
    <xf borderId="96" fillId="0" fontId="21" numFmtId="0" xfId="0" applyAlignment="1" applyBorder="1" applyFont="1">
      <alignment horizontal="center" vertical="center"/>
    </xf>
    <xf borderId="97" fillId="0" fontId="16" numFmtId="0" xfId="0" applyBorder="1" applyFont="1"/>
    <xf borderId="98" fillId="0" fontId="16" numFmtId="0" xfId="0" applyBorder="1" applyFont="1"/>
    <xf borderId="99" fillId="22" fontId="53" numFmtId="0" xfId="0" applyAlignment="1" applyBorder="1" applyFill="1" applyFont="1">
      <alignment horizontal="center" vertical="center"/>
    </xf>
    <xf borderId="100" fillId="0" fontId="16" numFmtId="0" xfId="0" applyBorder="1" applyFont="1"/>
    <xf borderId="101" fillId="0" fontId="16" numFmtId="0" xfId="0" applyBorder="1" applyFont="1"/>
    <xf borderId="102" fillId="0" fontId="45" numFmtId="0" xfId="0" applyAlignment="1" applyBorder="1" applyFont="1">
      <alignment horizontal="center" shrinkToFit="0" vertical="center" wrapText="1"/>
    </xf>
    <xf borderId="103" fillId="0" fontId="1" numFmtId="0" xfId="0" applyAlignment="1" applyBorder="1" applyFont="1">
      <alignment horizontal="left" vertical="center"/>
    </xf>
    <xf borderId="104" fillId="0" fontId="1" numFmtId="0" xfId="0" applyAlignment="1" applyBorder="1" applyFont="1">
      <alignment horizontal="left" vertical="center"/>
    </xf>
    <xf borderId="105" fillId="0" fontId="1" numFmtId="0" xfId="0" applyAlignment="1" applyBorder="1" applyFont="1">
      <alignment horizontal="center" shrinkToFit="0" vertical="center" wrapText="1"/>
    </xf>
    <xf borderId="106" fillId="0" fontId="16" numFmtId="0" xfId="0" applyBorder="1" applyFont="1"/>
    <xf borderId="102" fillId="0" fontId="12" numFmtId="0" xfId="0" applyAlignment="1" applyBorder="1" applyFont="1">
      <alignment horizontal="center"/>
    </xf>
    <xf borderId="105" fillId="0" fontId="54" numFmtId="0" xfId="0" applyAlignment="1" applyBorder="1" applyFont="1">
      <alignment horizontal="center" shrinkToFit="0" vertical="center" wrapText="1"/>
    </xf>
    <xf borderId="104" fillId="0" fontId="16" numFmtId="0" xfId="0" applyBorder="1" applyFont="1"/>
    <xf borderId="107" fillId="0" fontId="12" numFmtId="0" xfId="0" applyAlignment="1" applyBorder="1" applyFont="1">
      <alignment horizontal="center" textRotation="90" vertical="center"/>
    </xf>
    <xf borderId="108" fillId="0" fontId="12" numFmtId="0" xfId="0" applyAlignment="1" applyBorder="1" applyFont="1">
      <alignment horizontal="center" textRotation="90" vertical="center"/>
    </xf>
    <xf borderId="0" fillId="0" fontId="12" numFmtId="0" xfId="0" applyAlignment="1" applyFont="1">
      <alignment horizontal="center" shrinkToFit="0" vertical="center" wrapText="1"/>
    </xf>
    <xf borderId="109" fillId="21" fontId="21" numFmtId="0" xfId="0" applyAlignment="1" applyBorder="1" applyFont="1">
      <alignment horizontal="left" vertical="center"/>
    </xf>
    <xf borderId="110" fillId="21" fontId="12" numFmtId="0" xfId="0" applyBorder="1" applyFont="1"/>
    <xf borderId="110" fillId="21" fontId="21" numFmtId="0" xfId="0" applyAlignment="1" applyBorder="1" applyFont="1">
      <alignment horizontal="left" vertical="center"/>
    </xf>
    <xf borderId="110" fillId="21" fontId="12" numFmtId="0" xfId="0" applyAlignment="1" applyBorder="1" applyFont="1">
      <alignment horizontal="left"/>
    </xf>
    <xf borderId="110" fillId="21" fontId="12" numFmtId="0" xfId="0" applyAlignment="1" applyBorder="1" applyFont="1">
      <alignment horizontal="center" vertical="center"/>
    </xf>
    <xf borderId="111" fillId="21" fontId="12" numFmtId="0" xfId="0" applyAlignment="1" applyBorder="1" applyFont="1">
      <alignment horizontal="left" vertical="center"/>
    </xf>
    <xf borderId="110" fillId="21" fontId="55" numFmtId="0" xfId="0" applyAlignment="1" applyBorder="1" applyFont="1">
      <alignment horizontal="left" vertical="center"/>
    </xf>
    <xf borderId="110" fillId="21" fontId="56" numFmtId="0" xfId="0" applyAlignment="1" applyBorder="1" applyFont="1">
      <alignment horizontal="left"/>
    </xf>
    <xf borderId="110" fillId="21" fontId="12" numFmtId="0" xfId="0" applyAlignment="1" applyBorder="1" applyFont="1">
      <alignment horizontal="left" vertical="center"/>
    </xf>
    <xf borderId="111" fillId="21" fontId="12" numFmtId="0" xfId="0" applyAlignment="1" applyBorder="1" applyFont="1">
      <alignment horizontal="left"/>
    </xf>
    <xf borderId="112" fillId="0" fontId="12" numFmtId="0" xfId="0" applyAlignment="1" applyBorder="1" applyFont="1">
      <alignment horizontal="center"/>
    </xf>
    <xf borderId="113" fillId="0" fontId="12" numFmtId="0" xfId="0" applyAlignment="1" applyBorder="1" applyFont="1">
      <alignment horizontal="left"/>
    </xf>
    <xf borderId="113" fillId="0" fontId="12" numFmtId="0" xfId="0" applyAlignment="1" applyBorder="1" applyFont="1">
      <alignment horizontal="center"/>
    </xf>
    <xf borderId="113" fillId="0" fontId="1" numFmtId="0" xfId="0" applyAlignment="1" applyBorder="1" applyFont="1">
      <alignment horizontal="center" vertical="center"/>
    </xf>
    <xf borderId="114" fillId="0" fontId="1" numFmtId="0" xfId="0" applyAlignment="1" applyBorder="1" applyFont="1">
      <alignment horizontal="center" vertical="center"/>
    </xf>
    <xf borderId="113" fillId="22" fontId="54" numFmtId="0" xfId="0" applyAlignment="1" applyBorder="1" applyFont="1">
      <alignment horizontal="center"/>
    </xf>
    <xf borderId="115" fillId="7" fontId="12" numFmtId="0" xfId="0" applyAlignment="1" applyBorder="1" applyFont="1">
      <alignment horizontal="center"/>
    </xf>
    <xf borderId="116" fillId="7" fontId="12" numFmtId="0" xfId="0" applyAlignment="1" applyBorder="1" applyFont="1">
      <alignment horizontal="center"/>
    </xf>
    <xf borderId="117" fillId="7" fontId="12" numFmtId="0" xfId="0" applyAlignment="1" applyBorder="1" applyFont="1">
      <alignment horizontal="center"/>
    </xf>
    <xf borderId="118" fillId="7" fontId="12" numFmtId="0" xfId="0" applyAlignment="1" applyBorder="1" applyFont="1">
      <alignment horizontal="center"/>
    </xf>
    <xf borderId="119" fillId="7" fontId="12" numFmtId="0" xfId="0" applyAlignment="1" applyBorder="1" applyFont="1">
      <alignment horizontal="center"/>
    </xf>
    <xf borderId="120" fillId="7" fontId="12" numFmtId="0" xfId="0" applyAlignment="1" applyBorder="1" applyFont="1">
      <alignment horizontal="center"/>
    </xf>
    <xf borderId="110" fillId="21" fontId="12" numFmtId="0" xfId="0" applyAlignment="1" applyBorder="1" applyFont="1">
      <alignment horizontal="center"/>
    </xf>
    <xf borderId="110" fillId="21" fontId="1" numFmtId="0" xfId="0" applyAlignment="1" applyBorder="1" applyFont="1">
      <alignment horizontal="center" vertical="center"/>
    </xf>
    <xf borderId="111" fillId="21" fontId="1" numFmtId="0" xfId="0" applyAlignment="1" applyBorder="1" applyFont="1">
      <alignment horizontal="left" vertical="center"/>
    </xf>
    <xf borderId="112" fillId="22" fontId="54" numFmtId="0" xfId="0" applyAlignment="1" applyBorder="1" applyFont="1">
      <alignment horizontal="center"/>
    </xf>
    <xf borderId="121" fillId="7" fontId="54" numFmtId="0" xfId="0" applyAlignment="1" applyBorder="1" applyFont="1">
      <alignment horizontal="center"/>
    </xf>
    <xf borderId="122" fillId="7" fontId="54" numFmtId="0" xfId="0" applyAlignment="1" applyBorder="1" applyFont="1">
      <alignment horizontal="center"/>
    </xf>
    <xf borderId="122" fillId="7" fontId="12" numFmtId="0" xfId="0" applyAlignment="1" applyBorder="1" applyFont="1">
      <alignment horizontal="center"/>
    </xf>
    <xf borderId="122" fillId="7" fontId="12" numFmtId="167" xfId="0" applyAlignment="1" applyBorder="1" applyFont="1" applyNumberFormat="1">
      <alignment horizontal="center"/>
    </xf>
    <xf borderId="114" fillId="0" fontId="12" numFmtId="0" xfId="0" applyAlignment="1" applyBorder="1" applyFont="1">
      <alignment horizontal="center"/>
    </xf>
    <xf borderId="123" fillId="7" fontId="54" numFmtId="0" xfId="0" applyAlignment="1" applyBorder="1" applyFont="1">
      <alignment horizontal="center"/>
    </xf>
    <xf borderId="23" fillId="7" fontId="54" numFmtId="0" xfId="0" applyAlignment="1" applyBorder="1" applyFont="1">
      <alignment horizontal="center"/>
    </xf>
    <xf borderId="23" fillId="7" fontId="12" numFmtId="0" xfId="0" applyAlignment="1" applyBorder="1" applyFont="1">
      <alignment horizontal="center"/>
    </xf>
    <xf borderId="23" fillId="7" fontId="12" numFmtId="167" xfId="0" applyAlignment="1" applyBorder="1" applyFont="1" applyNumberFormat="1">
      <alignment horizontal="center"/>
    </xf>
    <xf borderId="124" fillId="7" fontId="54" numFmtId="0" xfId="0" applyAlignment="1" applyBorder="1" applyFont="1">
      <alignment horizontal="center"/>
    </xf>
    <xf borderId="125" fillId="7" fontId="54" numFmtId="0" xfId="0" applyAlignment="1" applyBorder="1" applyFont="1">
      <alignment horizontal="center"/>
    </xf>
    <xf borderId="125" fillId="7" fontId="12" numFmtId="0" xfId="0" applyAlignment="1" applyBorder="1" applyFont="1">
      <alignment horizontal="center"/>
    </xf>
    <xf borderId="125" fillId="7" fontId="12" numFmtId="167" xfId="0" applyAlignment="1" applyBorder="1" applyFont="1" applyNumberFormat="1">
      <alignment horizontal="center"/>
    </xf>
    <xf borderId="126" fillId="0" fontId="12" numFmtId="0" xfId="0" applyAlignment="1" applyBorder="1" applyFont="1">
      <alignment horizontal="center"/>
    </xf>
    <xf borderId="127" fillId="0" fontId="12" numFmtId="0" xfId="0" applyAlignment="1" applyBorder="1" applyFont="1">
      <alignment horizontal="left"/>
    </xf>
    <xf borderId="127" fillId="0" fontId="12" numFmtId="0" xfId="0" applyAlignment="1" applyBorder="1" applyFont="1">
      <alignment horizontal="center"/>
    </xf>
    <xf borderId="127" fillId="0" fontId="12" numFmtId="0" xfId="0" applyAlignment="1" applyBorder="1" applyFont="1">
      <alignment horizontal="left" vertical="center"/>
    </xf>
    <xf borderId="127" fillId="0" fontId="1" numFmtId="0" xfId="0" applyAlignment="1" applyBorder="1" applyFont="1">
      <alignment horizontal="center" vertical="center"/>
    </xf>
    <xf borderId="128" fillId="0" fontId="1" numFmtId="0" xfId="0" applyAlignment="1" applyBorder="1" applyFont="1">
      <alignment horizontal="center" vertical="center"/>
    </xf>
    <xf borderId="129" fillId="22" fontId="54" numFmtId="0" xfId="0" applyAlignment="1" applyBorder="1" applyFont="1">
      <alignment horizontal="center"/>
    </xf>
    <xf borderId="130" fillId="0" fontId="12" numFmtId="0" xfId="0" applyAlignment="1" applyBorder="1" applyFont="1">
      <alignment horizontal="left"/>
    </xf>
    <xf borderId="115" fillId="22" fontId="54" numFmtId="0" xfId="0" applyAlignment="1" applyBorder="1" applyFont="1">
      <alignment horizontal="left"/>
    </xf>
    <xf borderId="121" fillId="7" fontId="12" numFmtId="0" xfId="0" applyAlignment="1" applyBorder="1" applyFont="1">
      <alignment horizontal="center"/>
    </xf>
    <xf borderId="131" fillId="0" fontId="12" numFmtId="0" xfId="0" applyAlignment="1" applyBorder="1" applyFont="1">
      <alignment horizontal="center"/>
    </xf>
    <xf borderId="0" fillId="0" fontId="12" numFmtId="167" xfId="0" applyAlignment="1" applyFont="1" applyNumberFormat="1">
      <alignment horizontal="left"/>
    </xf>
    <xf borderId="0" fillId="0" fontId="12" numFmtId="0" xfId="0" applyAlignment="1" applyFont="1">
      <alignment horizontal="left" vertical="center"/>
    </xf>
    <xf borderId="0" fillId="0" fontId="1" numFmtId="0" xfId="0" applyAlignment="1" applyFont="1">
      <alignment horizontal="center" vertical="center"/>
    </xf>
    <xf borderId="109" fillId="21" fontId="21" numFmtId="167" xfId="0" applyAlignment="1" applyBorder="1" applyFont="1" applyNumberFormat="1">
      <alignment horizontal="left" vertical="center"/>
    </xf>
    <xf borderId="126" fillId="22" fontId="54" numFmtId="0" xfId="0" applyAlignment="1" applyBorder="1" applyFont="1">
      <alignment horizontal="center"/>
    </xf>
    <xf borderId="132" fillId="7" fontId="12" numFmtId="0" xfId="0" applyAlignment="1" applyBorder="1" applyFont="1">
      <alignment horizontal="center"/>
    </xf>
    <xf borderId="133" fillId="7" fontId="12" numFmtId="167" xfId="0" applyAlignment="1" applyBorder="1" applyFont="1" applyNumberFormat="1">
      <alignment horizontal="center"/>
    </xf>
    <xf borderId="133" fillId="7" fontId="12" numFmtId="0" xfId="0" applyAlignment="1" applyBorder="1" applyFont="1">
      <alignment horizontal="center"/>
    </xf>
    <xf borderId="134" fillId="7" fontId="12" numFmtId="167" xfId="0" applyAlignment="1" applyBorder="1" applyFont="1" applyNumberFormat="1">
      <alignment horizontal="center"/>
    </xf>
    <xf borderId="135" fillId="0" fontId="12" numFmtId="0" xfId="0" applyAlignment="1" applyBorder="1" applyFont="1">
      <alignment horizontal="center"/>
    </xf>
    <xf borderId="124" fillId="7" fontId="12" numFmtId="0" xfId="0" applyAlignment="1" applyBorder="1" applyFont="1">
      <alignment horizontal="center"/>
    </xf>
    <xf borderId="136" fillId="7" fontId="12" numFmtId="167" xfId="0" applyAlignment="1" applyBorder="1" applyFont="1" applyNumberFormat="1">
      <alignment horizontal="center"/>
    </xf>
    <xf borderId="137" fillId="0" fontId="12" numFmtId="0" xfId="0" applyAlignment="1" applyBorder="1" applyFont="1">
      <alignment horizontal="center"/>
    </xf>
    <xf borderId="138" fillId="0" fontId="12" numFmtId="0" xfId="0" applyAlignment="1" applyBorder="1" applyFont="1">
      <alignment horizontal="center"/>
    </xf>
    <xf borderId="139" fillId="0" fontId="12" numFmtId="0" xfId="0" applyAlignment="1" applyBorder="1" applyFont="1">
      <alignment horizontal="right"/>
    </xf>
    <xf borderId="140" fillId="0" fontId="16" numFmtId="0" xfId="0" applyBorder="1" applyFont="1"/>
    <xf borderId="141" fillId="0" fontId="16" numFmtId="0" xfId="0" applyBorder="1" applyFont="1"/>
    <xf borderId="142" fillId="0" fontId="12" numFmtId="0" xfId="0" applyAlignment="1" applyBorder="1" applyFont="1">
      <alignment horizontal="right"/>
    </xf>
    <xf borderId="143" fillId="0" fontId="16" numFmtId="0" xfId="0" applyBorder="1" applyFont="1"/>
    <xf borderId="144" fillId="0" fontId="16" numFmtId="0" xfId="0" applyBorder="1" applyFont="1"/>
    <xf borderId="145" fillId="0" fontId="12" numFmtId="0" xfId="0" applyAlignment="1" applyBorder="1" applyFont="1">
      <alignment horizontal="center"/>
    </xf>
    <xf borderId="146" fillId="0" fontId="12" numFmtId="0" xfId="0" applyAlignment="1" applyBorder="1" applyFont="1">
      <alignment horizontal="center"/>
    </xf>
    <xf borderId="147" fillId="0" fontId="53" numFmtId="0" xfId="0" applyAlignment="1" applyBorder="1" applyFont="1">
      <alignment horizontal="right" vertical="center"/>
    </xf>
    <xf borderId="148" fillId="0" fontId="16" numFmtId="0" xfId="0" applyBorder="1" applyFont="1"/>
    <xf borderId="149" fillId="0" fontId="16" numFmtId="0" xfId="0" applyBorder="1" applyFont="1"/>
    <xf borderId="150" fillId="0" fontId="53" numFmtId="0" xfId="0" applyAlignment="1" applyBorder="1" applyFont="1">
      <alignment horizontal="center" vertical="center"/>
    </xf>
    <xf borderId="151" fillId="0" fontId="16" numFmtId="0" xfId="0" applyBorder="1" applyFont="1"/>
    <xf borderId="152" fillId="0" fontId="1" numFmtId="0" xfId="0" applyAlignment="1" applyBorder="1" applyFont="1">
      <alignment horizontal="left" vertical="center"/>
    </xf>
    <xf borderId="152" fillId="0" fontId="16" numFmtId="0" xfId="0" applyBorder="1" applyFont="1"/>
    <xf borderId="137" fillId="0" fontId="12" numFmtId="0" xfId="0" applyAlignment="1" applyBorder="1" applyFont="1">
      <alignment horizontal="left" shrinkToFit="0" vertical="center" wrapText="1"/>
    </xf>
    <xf borderId="138" fillId="0" fontId="16" numFmtId="0" xfId="0" applyBorder="1" applyFont="1"/>
    <xf borderId="153" fillId="0" fontId="16" numFmtId="0" xfId="0" applyBorder="1" applyFont="1"/>
    <xf borderId="154" fillId="0" fontId="12" numFmtId="0" xfId="0" applyAlignment="1" applyBorder="1" applyFont="1">
      <alignment shrinkToFit="0" vertical="center" wrapText="1"/>
    </xf>
    <xf borderId="0" fillId="0" fontId="12" numFmtId="0" xfId="0" applyAlignment="1" applyFont="1">
      <alignment shrinkToFit="0" vertical="center" wrapText="1"/>
    </xf>
    <xf borderId="154" fillId="0" fontId="16" numFmtId="0" xfId="0" applyBorder="1" applyFont="1"/>
    <xf borderId="155" fillId="0" fontId="16" numFmtId="0" xfId="0" applyBorder="1" applyFont="1"/>
    <xf borderId="156" fillId="0" fontId="16" numFmtId="0" xfId="0" applyBorder="1" applyFont="1"/>
    <xf borderId="157" fillId="0" fontId="16" numFmtId="0" xfId="0" applyBorder="1" applyFont="1"/>
    <xf borderId="158" fillId="0" fontId="12" numFmtId="0" xfId="0" applyAlignment="1" applyBorder="1" applyFont="1">
      <alignment horizontal="left" shrinkToFit="0" vertical="center" wrapText="1"/>
    </xf>
    <xf borderId="159" fillId="0" fontId="16" numFmtId="0" xfId="0" applyBorder="1" applyFont="1"/>
    <xf borderId="160" fillId="0" fontId="16" numFmtId="0" xfId="0" applyBorder="1" applyFont="1"/>
    <xf borderId="161" fillId="0" fontId="16" numFmtId="0" xfId="0" applyBorder="1" applyFont="1"/>
    <xf borderId="0" fillId="0" fontId="57" numFmtId="0" xfId="0" applyAlignment="1" applyFont="1">
      <alignment horizontal="center"/>
    </xf>
    <xf borderId="0" fillId="0" fontId="12" numFmtId="0" xfId="0" applyAlignment="1" applyFont="1">
      <alignment horizontal="right"/>
    </xf>
    <xf borderId="162" fillId="0" fontId="12" numFmtId="0" xfId="0" applyAlignment="1" applyBorder="1" applyFont="1">
      <alignment horizontal="right"/>
    </xf>
    <xf borderId="163" fillId="0" fontId="1" numFmtId="0" xfId="0" applyAlignment="1" applyBorder="1" applyFont="1">
      <alignment horizontal="left" vertical="center"/>
    </xf>
    <xf borderId="164" fillId="0" fontId="1" numFmtId="0" xfId="0" applyAlignment="1" applyBorder="1" applyFont="1">
      <alignment horizontal="center" vertical="center"/>
    </xf>
    <xf borderId="162" fillId="0" fontId="1" numFmtId="0" xfId="0" applyAlignment="1" applyBorder="1" applyFont="1">
      <alignment horizontal="center" vertical="center"/>
    </xf>
    <xf borderId="162" fillId="0" fontId="1" numFmtId="0" xfId="0" applyAlignment="1" applyBorder="1" applyFont="1">
      <alignment horizontal="left" vertical="center"/>
    </xf>
    <xf borderId="165" fillId="0" fontId="1" numFmtId="0" xfId="0" applyAlignment="1" applyBorder="1" applyFont="1">
      <alignment horizontal="center" vertical="center"/>
    </xf>
    <xf borderId="166" fillId="0" fontId="12" numFmtId="0" xfId="0" applyAlignment="1" applyBorder="1" applyFont="1">
      <alignment horizontal="right"/>
    </xf>
    <xf borderId="135" fillId="0" fontId="12" numFmtId="0" xfId="0" applyAlignment="1" applyBorder="1" applyFont="1">
      <alignment horizontal="left"/>
    </xf>
    <xf borderId="167" fillId="0" fontId="12" numFmtId="0" xfId="0" applyAlignment="1" applyBorder="1" applyFont="1">
      <alignment horizontal="right"/>
    </xf>
    <xf borderId="168" fillId="0" fontId="12" numFmtId="0" xfId="0" applyAlignment="1" applyBorder="1" applyFont="1">
      <alignment horizontal="center"/>
    </xf>
    <xf borderId="169" fillId="0" fontId="12" numFmtId="0" xfId="0" applyAlignment="1" applyBorder="1" applyFont="1">
      <alignment horizontal="left"/>
    </xf>
    <xf borderId="170" fillId="0" fontId="12" numFmtId="0" xfId="0" applyAlignment="1" applyBorder="1" applyFont="1">
      <alignment horizontal="right"/>
    </xf>
    <xf borderId="112" fillId="0" fontId="12" numFmtId="0" xfId="0" applyAlignment="1" applyBorder="1" applyFont="1">
      <alignment horizontal="right"/>
    </xf>
    <xf borderId="171" fillId="0" fontId="12" numFmtId="0" xfId="0" applyAlignment="1" applyBorder="1" applyFont="1">
      <alignment horizontal="center"/>
    </xf>
    <xf borderId="112" fillId="0" fontId="12" numFmtId="0" xfId="0" applyAlignment="1" applyBorder="1" applyFont="1">
      <alignment horizontal="left"/>
    </xf>
    <xf borderId="114" fillId="0" fontId="12" numFmtId="0" xfId="0" applyAlignment="1" applyBorder="1" applyFont="1">
      <alignment horizontal="right"/>
    </xf>
    <xf borderId="126" fillId="0" fontId="12" numFmtId="0" xfId="0" applyAlignment="1" applyBorder="1" applyFont="1">
      <alignment horizontal="right"/>
    </xf>
    <xf borderId="128" fillId="0" fontId="12" numFmtId="0" xfId="0" applyAlignment="1" applyBorder="1" applyFont="1">
      <alignment horizontal="right"/>
    </xf>
    <xf borderId="154" fillId="0" fontId="12" numFmtId="0" xfId="0" applyAlignment="1" applyBorder="1" applyFont="1">
      <alignment horizontal="right"/>
    </xf>
    <xf borderId="155" fillId="0" fontId="12" numFmtId="0" xfId="0" applyAlignment="1" applyBorder="1" applyFont="1">
      <alignment horizontal="right"/>
    </xf>
    <xf borderId="172" fillId="0" fontId="12" numFmtId="0" xfId="0" applyAlignment="1" applyBorder="1" applyFont="1">
      <alignment horizontal="center"/>
    </xf>
    <xf borderId="126" fillId="0" fontId="12" numFmtId="0" xfId="0" applyAlignment="1" applyBorder="1" applyFont="1">
      <alignment horizontal="left"/>
    </xf>
    <xf borderId="115" fillId="7" fontId="12" numFmtId="167" xfId="0" applyAlignment="1" applyBorder="1" applyFont="1" applyNumberFormat="1">
      <alignment horizontal="center"/>
    </xf>
    <xf borderId="116" fillId="7" fontId="12" numFmtId="167" xfId="0" applyAlignment="1" applyBorder="1" applyFont="1" applyNumberFormat="1">
      <alignment horizontal="center"/>
    </xf>
    <xf borderId="117" fillId="7" fontId="12" numFmtId="167" xfId="0" applyAlignment="1" applyBorder="1" applyFont="1" applyNumberFormat="1">
      <alignment horizontal="center"/>
    </xf>
    <xf borderId="118" fillId="7" fontId="12" numFmtId="167" xfId="0" applyAlignment="1" applyBorder="1" applyFont="1" applyNumberFormat="1">
      <alignment horizontal="center"/>
    </xf>
    <xf borderId="120" fillId="7" fontId="12" numFmtId="167" xfId="0" applyAlignment="1" applyBorder="1" applyFont="1" applyNumberFormat="1">
      <alignment horizontal="center"/>
    </xf>
    <xf borderId="127" fillId="22" fontId="54" numFmtId="0" xfId="0" applyAlignment="1" applyBorder="1" applyFont="1">
      <alignment horizontal="left"/>
    </xf>
    <xf borderId="127" fillId="22" fontId="54" numFmtId="0" xfId="0" applyAlignment="1" applyBorder="1" applyFont="1">
      <alignment horizontal="center"/>
    </xf>
    <xf borderId="127" fillId="7" fontId="12" numFmtId="167" xfId="0" applyAlignment="1" applyBorder="1" applyFont="1" applyNumberFormat="1">
      <alignment horizontal="center"/>
    </xf>
    <xf borderId="128" fillId="0" fontId="12" numFmtId="0" xfId="0" applyAlignment="1" applyBorder="1" applyFont="1">
      <alignment horizontal="center"/>
    </xf>
    <xf borderId="0" fillId="0" fontId="12" numFmtId="167" xfId="0" applyAlignment="1" applyFont="1" applyNumberFormat="1">
      <alignment horizontal="center"/>
    </xf>
    <xf borderId="0" fillId="0" fontId="12" numFmtId="167" xfId="0" applyAlignment="1" applyFont="1" applyNumberFormat="1">
      <alignment horizontal="center" shrinkToFit="0" vertical="center" wrapText="1"/>
    </xf>
    <xf borderId="0" fillId="0" fontId="51" numFmtId="0" xfId="0" applyAlignment="1" applyFont="1">
      <alignment horizontal="left"/>
    </xf>
    <xf borderId="152" fillId="0" fontId="58" numFmtId="0" xfId="0" applyAlignment="1" applyBorder="1" applyFont="1">
      <alignment horizontal="left" vertical="center"/>
    </xf>
    <xf borderId="102" fillId="0" fontId="12" numFmtId="0" xfId="0" applyAlignment="1" applyBorder="1" applyFont="1">
      <alignment horizontal="right" vertical="center"/>
    </xf>
    <xf borderId="103" fillId="0" fontId="16" numFmtId="0" xfId="0" applyBorder="1" applyFont="1"/>
    <xf borderId="108" fillId="22" fontId="12" numFmtId="0" xfId="0" applyAlignment="1" applyBorder="1" applyFont="1">
      <alignment horizontal="center" vertical="center"/>
    </xf>
    <xf borderId="173" fillId="0" fontId="45" numFmtId="0" xfId="0" applyAlignment="1" applyBorder="1" applyFont="1">
      <alignment horizontal="right" vertical="center"/>
    </xf>
    <xf borderId="174" fillId="0" fontId="16" numFmtId="0" xfId="0" applyBorder="1" applyFont="1"/>
    <xf borderId="175" fillId="0" fontId="16" numFmtId="0" xfId="0" applyBorder="1" applyFont="1"/>
    <xf borderId="176" fillId="22" fontId="59" numFmtId="0" xfId="0" applyAlignment="1" applyBorder="1" applyFont="1">
      <alignment horizontal="center" vertical="center"/>
    </xf>
    <xf borderId="174" fillId="0" fontId="12" numFmtId="0" xfId="0" applyAlignment="1" applyBorder="1" applyFont="1">
      <alignment horizontal="center"/>
    </xf>
    <xf borderId="177" fillId="0" fontId="12" numFmtId="0" xfId="0" applyAlignment="1" applyBorder="1" applyFont="1">
      <alignment horizontal="center" vertical="center"/>
    </xf>
    <xf borderId="139" fillId="0" fontId="12" numFmtId="0" xfId="0" applyAlignment="1" applyBorder="1" applyFont="1">
      <alignment horizontal="right" vertical="center"/>
    </xf>
    <xf borderId="114" fillId="22" fontId="12" numFmtId="0" xfId="0" applyAlignment="1" applyBorder="1" applyFont="1">
      <alignment horizontal="center" vertical="center"/>
    </xf>
    <xf borderId="154" fillId="0" fontId="12" numFmtId="0" xfId="0" applyAlignment="1" applyBorder="1" applyFont="1">
      <alignment horizontal="center" vertical="center"/>
    </xf>
    <xf borderId="178" fillId="0" fontId="12" numFmtId="0" xfId="0" applyAlignment="1" applyBorder="1" applyFont="1">
      <alignment horizontal="right" vertical="center"/>
    </xf>
    <xf borderId="179" fillId="0" fontId="16" numFmtId="0" xfId="0" applyBorder="1" applyFont="1"/>
    <xf borderId="180" fillId="0" fontId="16" numFmtId="0" xfId="0" applyBorder="1" applyFont="1"/>
    <xf borderId="181" fillId="22" fontId="12" numFmtId="0" xfId="0" applyAlignment="1" applyBorder="1" applyFont="1">
      <alignment horizontal="center" vertical="center"/>
    </xf>
    <xf borderId="30" fillId="0" fontId="12" numFmtId="0" xfId="0" applyAlignment="1" applyBorder="1" applyFont="1">
      <alignment vertical="center"/>
    </xf>
    <xf borderId="155" fillId="0" fontId="12" numFmtId="0" xfId="0" applyAlignment="1" applyBorder="1" applyFont="1">
      <alignment horizontal="center"/>
    </xf>
    <xf borderId="30" fillId="0" fontId="12" numFmtId="0" xfId="0" applyBorder="1" applyFont="1"/>
    <xf borderId="182" fillId="0" fontId="12" numFmtId="0" xfId="0" applyAlignment="1" applyBorder="1" applyFont="1">
      <alignment horizontal="right" vertical="center"/>
    </xf>
    <xf borderId="183" fillId="0" fontId="16" numFmtId="0" xfId="0" applyBorder="1" applyFont="1"/>
    <xf borderId="184" fillId="0" fontId="16" numFmtId="0" xfId="0" applyBorder="1" applyFont="1"/>
    <xf borderId="116" fillId="22" fontId="12" numFmtId="0" xfId="0" applyAlignment="1" applyBorder="1" applyFont="1">
      <alignment horizontal="center" vertical="center"/>
    </xf>
    <xf borderId="185" fillId="0" fontId="12" numFmtId="0" xfId="0" applyAlignment="1" applyBorder="1" applyFont="1">
      <alignment horizontal="right" vertical="center"/>
    </xf>
    <xf borderId="128" fillId="22" fontId="12" numFmtId="0" xfId="0" applyAlignment="1" applyBorder="1" applyFont="1">
      <alignment horizontal="center" vertical="center"/>
    </xf>
    <xf borderId="160" fillId="0" fontId="12" numFmtId="0" xfId="0" applyAlignment="1" applyBorder="1" applyFont="1">
      <alignment horizontal="center"/>
    </xf>
    <xf borderId="152" fillId="0" fontId="12" numFmtId="0" xfId="0" applyBorder="1" applyFont="1"/>
    <xf borderId="161" fillId="0" fontId="12" numFmtId="0" xfId="0" applyAlignment="1" applyBorder="1" applyFont="1">
      <alignment horizontal="center"/>
    </xf>
    <xf borderId="0" fillId="0" fontId="58" numFmtId="0" xfId="0" applyAlignment="1" applyFont="1">
      <alignment horizontal="left" vertical="center"/>
    </xf>
    <xf borderId="137" fillId="0" fontId="45" numFmtId="0" xfId="0" applyAlignment="1" applyBorder="1" applyFont="1">
      <alignment horizontal="left"/>
    </xf>
    <xf borderId="154" fillId="0" fontId="12" numFmtId="0" xfId="0" applyAlignment="1" applyBorder="1" applyFont="1">
      <alignment horizontal="left" shrinkToFit="0" vertical="top" wrapText="1"/>
    </xf>
    <xf borderId="154" fillId="0" fontId="12" numFmtId="0" xfId="0" applyAlignment="1" applyBorder="1" applyFont="1">
      <alignment horizontal="left" shrinkToFit="0" wrapText="1"/>
    </xf>
    <xf borderId="160" fillId="0" fontId="12" numFmtId="0" xfId="0" applyAlignment="1" applyBorder="1" applyFont="1">
      <alignment horizontal="left" shrinkToFit="0" vertical="top" wrapText="1"/>
    </xf>
    <xf borderId="0" fillId="0" fontId="60" numFmtId="0" xfId="0" applyAlignment="1" applyFont="1">
      <alignment horizontal="center" vertical="center"/>
    </xf>
    <xf borderId="0" fillId="0" fontId="61" numFmtId="0" xfId="0" applyAlignment="1" applyFont="1">
      <alignment horizontal="center" shrinkToFit="0" vertical="center" wrapText="1"/>
    </xf>
    <xf borderId="0" fillId="0" fontId="17" numFmtId="0" xfId="0" applyAlignment="1" applyFont="1">
      <alignment vertical="top"/>
    </xf>
    <xf borderId="0" fillId="0" fontId="12" numFmtId="167" xfId="0" applyAlignment="1" applyFont="1" applyNumberFormat="1">
      <alignment horizontal="right"/>
    </xf>
    <xf borderId="186" fillId="10" fontId="19" numFmtId="0" xfId="0" applyBorder="1" applyFont="1"/>
    <xf borderId="186" fillId="11" fontId="19" numFmtId="0" xfId="0" applyAlignment="1" applyBorder="1" applyFont="1">
      <alignment horizontal="center" vertical="center"/>
    </xf>
    <xf borderId="187" fillId="0" fontId="10" numFmtId="0" xfId="0" applyBorder="1" applyFont="1"/>
    <xf borderId="188" fillId="6" fontId="62" numFmtId="0" xfId="0" applyAlignment="1" applyBorder="1" applyFont="1">
      <alignment horizontal="center"/>
    </xf>
    <xf borderId="189" fillId="6" fontId="62"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62" numFmtId="0" xfId="0" applyAlignment="1" applyFont="1">
      <alignment horizontal="center"/>
    </xf>
    <xf borderId="0" fillId="0" fontId="63" numFmtId="0" xfId="0" applyAlignment="1" applyFont="1">
      <alignment horizontal="center"/>
    </xf>
    <xf borderId="0" fillId="0" fontId="64" numFmtId="0" xfId="0" applyFont="1"/>
    <xf borderId="0" fillId="0" fontId="65" numFmtId="0" xfId="0" applyAlignment="1" applyFont="1">
      <alignment horizontal="right" vertical="center"/>
    </xf>
    <xf borderId="190" fillId="10" fontId="19" numFmtId="0" xfId="0" applyBorder="1" applyFont="1"/>
    <xf borderId="191" fillId="23" fontId="12" numFmtId="0" xfId="0" applyAlignment="1" applyBorder="1" applyFill="1" applyFont="1">
      <alignment horizontal="center"/>
    </xf>
    <xf borderId="192" fillId="0" fontId="16" numFmtId="0" xfId="0" applyBorder="1" applyFont="1"/>
    <xf borderId="193" fillId="0" fontId="16" numFmtId="0" xfId="0" applyBorder="1" applyFont="1"/>
    <xf borderId="194" fillId="23" fontId="12" numFmtId="0" xfId="0" applyAlignment="1" applyBorder="1" applyFont="1">
      <alignment horizontal="center"/>
    </xf>
    <xf borderId="195" fillId="0" fontId="16" numFmtId="0" xfId="0" applyBorder="1" applyFont="1"/>
    <xf borderId="196" fillId="23" fontId="12" numFmtId="0" xfId="0" applyBorder="1" applyFont="1"/>
    <xf borderId="196" fillId="23" fontId="12" numFmtId="0" xfId="0" applyAlignment="1" applyBorder="1" applyFont="1">
      <alignment horizontal="center"/>
    </xf>
    <xf borderId="197" fillId="23" fontId="12" numFmtId="0" xfId="0" applyAlignment="1" applyBorder="1" applyFont="1">
      <alignment horizontal="center"/>
    </xf>
    <xf borderId="0" fillId="0" fontId="66" numFmtId="0" xfId="0" applyAlignment="1" applyFont="1">
      <alignment horizontal="center"/>
    </xf>
    <xf borderId="198" fillId="0" fontId="12" numFmtId="0" xfId="0" applyAlignment="1" applyBorder="1" applyFont="1">
      <alignment horizontal="right"/>
    </xf>
    <xf borderId="199" fillId="0" fontId="12" numFmtId="0" xfId="0" applyBorder="1" applyFont="1"/>
    <xf borderId="200" fillId="0" fontId="1" numFmtId="0" xfId="0" applyAlignment="1" applyBorder="1" applyFont="1">
      <alignment horizontal="center"/>
    </xf>
    <xf borderId="201" fillId="0" fontId="12" numFmtId="0" xfId="0" applyAlignment="1" applyBorder="1" applyFont="1">
      <alignment horizontal="center"/>
    </xf>
    <xf borderId="202" fillId="0" fontId="12" numFmtId="0" xfId="0" applyBorder="1" applyFont="1"/>
    <xf borderId="203" fillId="0" fontId="12" numFmtId="0" xfId="0" applyAlignment="1" applyBorder="1" applyFont="1">
      <alignment horizontal="center"/>
    </xf>
    <xf borderId="203" fillId="0" fontId="12" numFmtId="0" xfId="0" applyAlignment="1" applyBorder="1" applyFont="1">
      <alignment horizontal="left"/>
    </xf>
    <xf borderId="204" fillId="0" fontId="12" numFmtId="0" xfId="0" applyAlignment="1" applyBorder="1" applyFont="1">
      <alignment horizontal="center"/>
    </xf>
    <xf borderId="205" fillId="0" fontId="67" numFmtId="0" xfId="0" applyAlignment="1" applyBorder="1" applyFont="1">
      <alignment horizontal="center"/>
    </xf>
    <xf borderId="206" fillId="0" fontId="67" numFmtId="0" xfId="0" applyAlignment="1" applyBorder="1" applyFont="1">
      <alignment horizontal="center"/>
    </xf>
    <xf borderId="0" fillId="0" fontId="68" numFmtId="0" xfId="0" applyAlignment="1" applyFont="1">
      <alignment horizontal="center"/>
    </xf>
    <xf borderId="200" fillId="0" fontId="67" numFmtId="0" xfId="0" applyAlignment="1" applyBorder="1" applyFont="1">
      <alignment horizontal="center"/>
    </xf>
    <xf borderId="201" fillId="0" fontId="67" numFmtId="0" xfId="0" applyAlignment="1" applyBorder="1" applyFont="1">
      <alignment horizontal="center"/>
    </xf>
    <xf borderId="202" fillId="0" fontId="67" numFmtId="0" xfId="0" applyBorder="1" applyFont="1"/>
    <xf borderId="203" fillId="0" fontId="67" numFmtId="0" xfId="0" applyAlignment="1" applyBorder="1" applyFont="1">
      <alignment horizontal="center"/>
    </xf>
    <xf borderId="207" fillId="0" fontId="67" numFmtId="0" xfId="0" applyAlignment="1" applyBorder="1" applyFont="1">
      <alignment horizontal="left"/>
    </xf>
    <xf borderId="200" fillId="0" fontId="62"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2" numFmtId="0" xfId="0" applyAlignment="1" applyBorder="1" applyFont="1">
      <alignment horizontal="center"/>
    </xf>
    <xf borderId="210" fillId="0" fontId="12" numFmtId="0" xfId="0" applyBorder="1" applyFont="1"/>
    <xf borderId="199" fillId="0" fontId="12" numFmtId="0" xfId="0" applyAlignment="1" applyBorder="1" applyFont="1">
      <alignment horizontal="center"/>
    </xf>
    <xf borderId="199" fillId="0" fontId="12" numFmtId="0" xfId="0" applyAlignment="1" applyBorder="1" applyFont="1">
      <alignment horizontal="left"/>
    </xf>
    <xf borderId="211" fillId="0" fontId="12" numFmtId="0" xfId="0" applyAlignment="1" applyBorder="1" applyFont="1">
      <alignment horizontal="center"/>
    </xf>
    <xf borderId="212" fillId="0" fontId="67" numFmtId="0" xfId="0" applyAlignment="1" applyBorder="1" applyFont="1">
      <alignment horizontal="center"/>
    </xf>
    <xf borderId="213" fillId="0" fontId="67" numFmtId="0" xfId="0" applyAlignment="1" applyBorder="1" applyFont="1">
      <alignment horizontal="center"/>
    </xf>
    <xf borderId="208" fillId="0" fontId="67" numFmtId="0" xfId="0" applyAlignment="1" applyBorder="1" applyFont="1">
      <alignment horizontal="center"/>
    </xf>
    <xf borderId="209" fillId="0" fontId="67" numFmtId="0" xfId="0" applyAlignment="1" applyBorder="1" applyFont="1">
      <alignment horizontal="center"/>
    </xf>
    <xf borderId="210" fillId="0" fontId="67" numFmtId="0" xfId="0" applyBorder="1" applyFont="1"/>
    <xf borderId="199" fillId="0" fontId="67" numFmtId="0" xfId="0" applyAlignment="1" applyBorder="1" applyFont="1">
      <alignment horizontal="center"/>
    </xf>
    <xf borderId="214" fillId="0" fontId="67" numFmtId="0" xfId="0" applyAlignment="1" applyBorder="1" applyFont="1">
      <alignment horizontal="left"/>
    </xf>
    <xf borderId="208" fillId="0" fontId="62" numFmtId="0" xfId="0" applyAlignment="1" applyBorder="1" applyFont="1">
      <alignment horizontal="center"/>
    </xf>
    <xf borderId="211" fillId="0" fontId="4" numFmtId="0" xfId="0" applyAlignment="1" applyBorder="1" applyFont="1">
      <alignment horizontal="center"/>
    </xf>
    <xf borderId="215" fillId="0" fontId="1" numFmtId="0" xfId="0" applyAlignment="1" applyBorder="1" applyFont="1">
      <alignment horizontal="center"/>
    </xf>
    <xf borderId="216" fillId="0" fontId="12" numFmtId="0" xfId="0" applyAlignment="1" applyBorder="1" applyFont="1">
      <alignment horizontal="center"/>
    </xf>
    <xf borderId="217" fillId="0" fontId="12" numFmtId="0" xfId="0" applyBorder="1" applyFont="1"/>
    <xf borderId="218" fillId="0" fontId="12" numFmtId="0" xfId="0" applyAlignment="1" applyBorder="1" applyFont="1">
      <alignment horizontal="center"/>
    </xf>
    <xf borderId="218" fillId="0" fontId="12" numFmtId="0" xfId="0" applyAlignment="1" applyBorder="1" applyFont="1">
      <alignment horizontal="left"/>
    </xf>
    <xf borderId="219" fillId="0" fontId="12" numFmtId="0" xfId="0" applyAlignment="1" applyBorder="1" applyFont="1">
      <alignment horizontal="center"/>
    </xf>
    <xf borderId="220" fillId="0" fontId="67" numFmtId="0" xfId="0" applyAlignment="1" applyBorder="1" applyFont="1">
      <alignment horizontal="center"/>
    </xf>
    <xf borderId="221" fillId="0" fontId="67" numFmtId="0" xfId="0" applyAlignment="1" applyBorder="1" applyFont="1">
      <alignment horizontal="center"/>
    </xf>
    <xf borderId="215" fillId="0" fontId="67" numFmtId="0" xfId="0" applyAlignment="1" applyBorder="1" applyFont="1">
      <alignment horizontal="center"/>
    </xf>
    <xf borderId="216" fillId="0" fontId="67" numFmtId="0" xfId="0" applyAlignment="1" applyBorder="1" applyFont="1">
      <alignment horizontal="center"/>
    </xf>
    <xf borderId="217" fillId="0" fontId="67" numFmtId="0" xfId="0" applyBorder="1" applyFont="1"/>
    <xf borderId="218" fillId="0" fontId="67" numFmtId="0" xfId="0" applyAlignment="1" applyBorder="1" applyFont="1">
      <alignment horizontal="center"/>
    </xf>
    <xf borderId="222" fillId="0" fontId="67" numFmtId="0" xfId="0" applyAlignment="1" applyBorder="1" applyFont="1">
      <alignment horizontal="left"/>
    </xf>
    <xf borderId="215" fillId="0" fontId="62" numFmtId="0" xfId="0" applyAlignment="1" applyBorder="1" applyFont="1">
      <alignment horizontal="center"/>
    </xf>
    <xf borderId="219" fillId="0" fontId="4" numFmtId="0" xfId="0" applyAlignment="1" applyBorder="1" applyFont="1">
      <alignment horizontal="center"/>
    </xf>
    <xf borderId="223" fillId="0" fontId="12" numFmtId="0" xfId="0" applyAlignment="1" applyBorder="1" applyFont="1">
      <alignment horizontal="center"/>
    </xf>
    <xf borderId="224" fillId="0" fontId="12" numFmtId="0" xfId="0" applyBorder="1" applyFont="1"/>
    <xf borderId="0" fillId="0" fontId="69" numFmtId="0" xfId="0" applyAlignment="1" applyFont="1">
      <alignment horizontal="center"/>
    </xf>
    <xf borderId="0" fillId="0" fontId="70" numFmtId="0" xfId="0" applyAlignment="1" applyFont="1">
      <alignment horizontal="center" shrinkToFit="0" vertical="center" wrapText="1"/>
    </xf>
    <xf borderId="225" fillId="0" fontId="71" numFmtId="0" xfId="0" applyAlignment="1" applyBorder="1" applyFont="1">
      <alignment horizontal="center" shrinkToFit="0" vertical="center" wrapText="1"/>
    </xf>
    <xf borderId="226" fillId="0" fontId="72" numFmtId="0" xfId="0" applyAlignment="1" applyBorder="1" applyFont="1">
      <alignment horizontal="center" shrinkToFit="0" vertical="top" wrapText="1"/>
    </xf>
    <xf borderId="227" fillId="0" fontId="72" numFmtId="0" xfId="0" applyAlignment="1" applyBorder="1" applyFont="1">
      <alignment horizontal="center" shrinkToFit="0" vertical="center" wrapText="1"/>
    </xf>
    <xf borderId="228" fillId="0" fontId="72" numFmtId="0" xfId="0" applyAlignment="1" applyBorder="1" applyFont="1">
      <alignment horizontal="center" shrinkToFit="0" vertical="center" wrapText="1"/>
    </xf>
    <xf borderId="229" fillId="0" fontId="72" numFmtId="0" xfId="0" applyAlignment="1" applyBorder="1" applyFont="1">
      <alignment horizontal="center" shrinkToFit="0" vertical="center" wrapText="1"/>
    </xf>
    <xf borderId="230" fillId="0" fontId="16" numFmtId="0" xfId="0" applyBorder="1" applyFont="1"/>
    <xf borderId="231" fillId="0" fontId="72" numFmtId="0" xfId="0" applyAlignment="1" applyBorder="1" applyFont="1">
      <alignment horizontal="center" shrinkToFit="0" vertical="center" wrapText="1"/>
    </xf>
    <xf borderId="232" fillId="0" fontId="72" numFmtId="0" xfId="0" applyAlignment="1" applyBorder="1" applyFont="1">
      <alignment horizontal="center" shrinkToFit="0" vertical="center" wrapText="1"/>
    </xf>
    <xf borderId="233" fillId="0" fontId="72" numFmtId="0" xfId="0" applyAlignment="1" applyBorder="1" applyFont="1">
      <alignment horizontal="center" shrinkToFit="0" vertical="center" wrapText="1"/>
    </xf>
    <xf borderId="234" fillId="0" fontId="16" numFmtId="0" xfId="0" applyBorder="1" applyFont="1"/>
    <xf borderId="235" fillId="0" fontId="72" numFmtId="0" xfId="0" applyAlignment="1" applyBorder="1" applyFont="1">
      <alignment horizontal="center" shrinkToFit="0" vertical="center" wrapText="1"/>
    </xf>
    <xf borderId="236" fillId="0" fontId="72" numFmtId="0" xfId="0" applyAlignment="1" applyBorder="1" applyFont="1">
      <alignment horizontal="center" shrinkToFit="0" vertical="center" wrapText="1"/>
    </xf>
    <xf borderId="237" fillId="0" fontId="72" numFmtId="0" xfId="0" applyAlignment="1" applyBorder="1" applyFont="1">
      <alignment horizontal="center" shrinkToFit="0" vertical="center" wrapText="1"/>
    </xf>
    <xf borderId="238" fillId="0" fontId="45" numFmtId="0" xfId="0" applyAlignment="1" applyBorder="1" applyFont="1">
      <alignment horizontal="center" shrinkToFit="0" vertical="center" wrapText="1"/>
    </xf>
    <xf borderId="239" fillId="0" fontId="45" numFmtId="0" xfId="0" applyAlignment="1" applyBorder="1" applyFont="1">
      <alignment horizontal="center" shrinkToFit="0" vertical="center" wrapText="1"/>
    </xf>
    <xf borderId="240" fillId="0" fontId="45" numFmtId="0" xfId="0" applyAlignment="1" applyBorder="1" applyFont="1">
      <alignment horizontal="center" shrinkToFit="0" vertical="center" wrapText="1"/>
    </xf>
    <xf borderId="241" fillId="0" fontId="45" numFmtId="0" xfId="0" applyAlignment="1" applyBorder="1" applyFont="1">
      <alignment horizontal="center" shrinkToFit="0" vertical="center" wrapText="1"/>
    </xf>
    <xf borderId="242" fillId="0" fontId="45" numFmtId="0" xfId="0" applyAlignment="1" applyBorder="1" applyFont="1">
      <alignment horizontal="center" shrinkToFit="0" vertical="center" wrapText="1"/>
    </xf>
    <xf borderId="243" fillId="0" fontId="45" numFmtId="0" xfId="0" applyAlignment="1" applyBorder="1" applyFont="1">
      <alignment horizontal="center" shrinkToFit="0" vertical="center" wrapText="1"/>
    </xf>
    <xf borderId="244" fillId="0" fontId="45" numFmtId="0" xfId="0" applyAlignment="1" applyBorder="1" applyFont="1">
      <alignment horizontal="center" shrinkToFit="0" vertical="center" wrapText="1"/>
    </xf>
    <xf borderId="245" fillId="0" fontId="45"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4" numFmtId="0" xfId="0" applyAlignment="1" applyFont="1">
      <alignment shrinkToFit="0" vertical="center" wrapText="1"/>
    </xf>
    <xf borderId="246" fillId="6" fontId="73" numFmtId="0" xfId="0" applyAlignment="1" applyBorder="1" applyFont="1">
      <alignment horizontal="center" vertical="center"/>
    </xf>
    <xf borderId="0" fillId="0" fontId="74" numFmtId="0" xfId="0" applyAlignment="1" applyFont="1">
      <alignment horizontal="left"/>
    </xf>
    <xf borderId="0" fillId="0" fontId="75" numFmtId="14" xfId="0" applyFont="1" applyNumberFormat="1"/>
    <xf borderId="0" fillId="0" fontId="76" numFmtId="0" xfId="0" applyAlignment="1" applyFont="1">
      <alignment horizontal="center" vertical="top"/>
    </xf>
    <xf borderId="0" fillId="0" fontId="76" numFmtId="0" xfId="0" applyAlignment="1" applyFont="1">
      <alignment horizontal="center" shrinkToFit="0" vertical="center" wrapText="1"/>
    </xf>
    <xf borderId="0" fillId="0" fontId="73" numFmtId="0" xfId="0" applyAlignment="1" applyFont="1">
      <alignment horizontal="center" vertical="center"/>
    </xf>
    <xf borderId="0" fillId="0" fontId="12" numFmtId="0" xfId="0" applyFont="1"/>
    <xf borderId="247" fillId="24" fontId="1" numFmtId="0" xfId="0" applyAlignment="1" applyBorder="1" applyFill="1" applyFont="1">
      <alignment horizontal="center" shrinkToFit="0" vertical="center" wrapText="1"/>
    </xf>
    <xf borderId="248" fillId="0" fontId="12" numFmtId="0" xfId="0" applyAlignment="1" applyBorder="1" applyFont="1">
      <alignment horizontal="center"/>
    </xf>
    <xf borderId="249" fillId="24" fontId="12" numFmtId="0" xfId="0" applyAlignment="1" applyBorder="1" applyFont="1">
      <alignment horizontal="center" shrinkToFit="0" vertical="center" wrapText="1"/>
    </xf>
    <xf borderId="250" fillId="24" fontId="12" numFmtId="0" xfId="0" applyAlignment="1" applyBorder="1" applyFont="1">
      <alignment horizontal="center" shrinkToFit="0" vertical="center" wrapText="1"/>
    </xf>
    <xf borderId="251" fillId="24" fontId="12" numFmtId="0" xfId="0" applyAlignment="1" applyBorder="1" applyFont="1">
      <alignment horizontal="center" shrinkToFit="0" vertical="center" wrapText="1"/>
    </xf>
    <xf borderId="252" fillId="0" fontId="16" numFmtId="0" xfId="0" applyBorder="1" applyFont="1"/>
    <xf borderId="248" fillId="0" fontId="16" numFmtId="0" xfId="0" applyBorder="1" applyFont="1"/>
    <xf borderId="253" fillId="0" fontId="16" numFmtId="0" xfId="0" applyBorder="1" applyFont="1"/>
    <xf borderId="254" fillId="0" fontId="16" numFmtId="0" xfId="0" applyBorder="1" applyFont="1"/>
    <xf borderId="255" fillId="0" fontId="16" numFmtId="0" xfId="0" applyBorder="1" applyFont="1"/>
    <xf borderId="0" fillId="0" fontId="12" numFmtId="0" xfId="0" applyAlignment="1" applyFont="1">
      <alignment horizontal="right" vertical="center"/>
    </xf>
    <xf borderId="256" fillId="24" fontId="12" numFmtId="0" xfId="0" applyAlignment="1" applyBorder="1" applyFont="1">
      <alignment horizontal="center"/>
    </xf>
    <xf borderId="257" fillId="16" fontId="12" numFmtId="0" xfId="0" applyAlignment="1" applyBorder="1" applyFont="1">
      <alignment horizontal="left"/>
    </xf>
    <xf borderId="258" fillId="25" fontId="12" numFmtId="0" xfId="0" applyAlignment="1" applyBorder="1" applyFill="1" applyFont="1">
      <alignment horizontal="left"/>
    </xf>
    <xf borderId="258" fillId="14" fontId="12" numFmtId="0" xfId="0" applyAlignment="1" applyBorder="1" applyFont="1">
      <alignment horizontal="left"/>
    </xf>
    <xf borderId="258" fillId="22" fontId="12" numFmtId="0" xfId="0" applyAlignment="1" applyBorder="1" applyFont="1">
      <alignment horizontal="left"/>
    </xf>
    <xf borderId="258" fillId="26" fontId="12" numFmtId="0" xfId="0" applyAlignment="1" applyBorder="1" applyFill="1" applyFont="1">
      <alignment horizontal="left"/>
    </xf>
    <xf borderId="87" fillId="2" fontId="12" numFmtId="0" xfId="0" applyAlignment="1" applyBorder="1" applyFont="1">
      <alignment horizontal="left"/>
    </xf>
    <xf borderId="259" fillId="6" fontId="12" numFmtId="0" xfId="0" applyAlignment="1" applyBorder="1" applyFont="1">
      <alignment horizontal="left"/>
    </xf>
    <xf borderId="260" fillId="24" fontId="12" numFmtId="0" xfId="0" applyAlignment="1" applyBorder="1" applyFont="1">
      <alignment horizontal="center"/>
    </xf>
    <xf borderId="261" fillId="16" fontId="12" numFmtId="0" xfId="0" applyAlignment="1" applyBorder="1" applyFont="1">
      <alignment horizontal="left"/>
    </xf>
    <xf borderId="262" fillId="25" fontId="12" numFmtId="0" xfId="0" applyAlignment="1" applyBorder="1" applyFont="1">
      <alignment horizontal="left"/>
    </xf>
    <xf borderId="262" fillId="14" fontId="12" numFmtId="0" xfId="0" applyAlignment="1" applyBorder="1" applyFont="1">
      <alignment horizontal="left"/>
    </xf>
    <xf borderId="262" fillId="22" fontId="12" numFmtId="0" xfId="0" applyAlignment="1" applyBorder="1" applyFont="1">
      <alignment horizontal="left"/>
    </xf>
    <xf borderId="262" fillId="26" fontId="12" numFmtId="0" xfId="0" applyAlignment="1" applyBorder="1" applyFont="1">
      <alignment horizontal="left"/>
    </xf>
    <xf borderId="263" fillId="2" fontId="12" numFmtId="0" xfId="0" applyAlignment="1" applyBorder="1" applyFont="1">
      <alignment horizontal="left"/>
    </xf>
    <xf borderId="264" fillId="6" fontId="12" numFmtId="0" xfId="0" applyAlignment="1" applyBorder="1" applyFont="1">
      <alignment horizontal="left"/>
    </xf>
    <xf borderId="265" fillId="27" fontId="1" numFmtId="0" xfId="0" applyAlignment="1" applyBorder="1" applyFill="1" applyFont="1">
      <alignment horizontal="center" shrinkToFit="0" vertical="center" wrapText="1"/>
    </xf>
    <xf borderId="266" fillId="0" fontId="48" numFmtId="0" xfId="0" applyAlignment="1" applyBorder="1" applyFont="1">
      <alignment horizontal="left"/>
    </xf>
    <xf borderId="267" fillId="0" fontId="12" numFmtId="0" xfId="0" applyAlignment="1" applyBorder="1" applyFont="1">
      <alignment horizontal="left"/>
    </xf>
    <xf borderId="268" fillId="0" fontId="12" numFmtId="0" xfId="0" applyAlignment="1" applyBorder="1" applyFont="1">
      <alignment horizontal="left"/>
    </xf>
    <xf borderId="269" fillId="24" fontId="12" numFmtId="0" xfId="0" applyAlignment="1" applyBorder="1" applyFont="1">
      <alignment horizontal="center"/>
    </xf>
    <xf borderId="270" fillId="24" fontId="12" numFmtId="0" xfId="0" applyAlignment="1" applyBorder="1" applyFont="1">
      <alignment horizontal="center"/>
    </xf>
    <xf borderId="271" fillId="0" fontId="12" numFmtId="0" xfId="0" applyAlignment="1" applyBorder="1" applyFont="1">
      <alignment horizontal="left"/>
    </xf>
    <xf borderId="272" fillId="0" fontId="48" numFmtId="0" xfId="0" applyAlignment="1" applyBorder="1" applyFont="1">
      <alignment horizontal="left"/>
    </xf>
    <xf borderId="273" fillId="0" fontId="12" numFmtId="0" xfId="0" applyAlignment="1" applyBorder="1" applyFont="1">
      <alignment horizontal="left"/>
    </xf>
    <xf borderId="274" fillId="0" fontId="12" numFmtId="0" xfId="0" applyAlignment="1" applyBorder="1" applyFont="1">
      <alignment horizontal="left"/>
    </xf>
    <xf borderId="257" fillId="16" fontId="12" numFmtId="0" xfId="0" applyAlignment="1" applyBorder="1" applyFont="1">
      <alignment horizontal="left" shrinkToFit="0" vertical="top" wrapText="1"/>
    </xf>
    <xf borderId="258" fillId="25" fontId="12" numFmtId="0" xfId="0" applyAlignment="1" applyBorder="1" applyFont="1">
      <alignment horizontal="left" shrinkToFit="0" vertical="top" wrapText="1"/>
    </xf>
    <xf borderId="258" fillId="14" fontId="12" numFmtId="0" xfId="0" applyAlignment="1" applyBorder="1" applyFont="1">
      <alignment horizontal="left" shrinkToFit="0" vertical="top" wrapText="1"/>
    </xf>
    <xf borderId="258" fillId="22" fontId="12" numFmtId="0" xfId="0" applyAlignment="1" applyBorder="1" applyFont="1">
      <alignment horizontal="left" shrinkToFit="0" vertical="top" wrapText="1"/>
    </xf>
    <xf borderId="87" fillId="2" fontId="12" numFmtId="0" xfId="0" applyAlignment="1" applyBorder="1" applyFont="1">
      <alignment horizontal="left" shrinkToFit="0" vertical="top" wrapText="1"/>
    </xf>
    <xf borderId="259" fillId="6" fontId="12" numFmtId="0" xfId="0" applyAlignment="1" applyBorder="1" applyFont="1">
      <alignment horizontal="left" shrinkToFit="0" vertical="top" wrapText="1"/>
    </xf>
    <xf borderId="258" fillId="26" fontId="12" numFmtId="0" xfId="0" applyAlignment="1" applyBorder="1" applyFont="1">
      <alignment horizontal="left" shrinkToFit="0" vertical="top" wrapText="1"/>
    </xf>
    <xf borderId="258" fillId="2" fontId="12" numFmtId="0" xfId="0" applyAlignment="1" applyBorder="1" applyFont="1">
      <alignment horizontal="left" shrinkToFit="0" vertical="top" wrapText="1"/>
    </xf>
    <xf borderId="275" fillId="0" fontId="48" numFmtId="0" xfId="0" applyAlignment="1" applyBorder="1" applyFont="1">
      <alignment horizontal="left" shrinkToFit="0" vertical="top" wrapText="1"/>
    </xf>
    <xf borderId="0" fillId="0" fontId="12" numFmtId="0" xfId="0" applyAlignment="1" applyFont="1">
      <alignment horizontal="left" shrinkToFit="0" vertical="top" wrapText="1"/>
    </xf>
    <xf borderId="276" fillId="0" fontId="12" numFmtId="0" xfId="0" applyAlignment="1" applyBorder="1" applyFont="1">
      <alignment horizontal="left" shrinkToFit="0" vertical="top" wrapText="1"/>
    </xf>
    <xf borderId="0" fillId="0" fontId="77" numFmtId="0" xfId="0" applyFont="1"/>
    <xf borderId="277" fillId="26" fontId="12" numFmtId="0" xfId="0" applyAlignment="1" applyBorder="1" applyFont="1">
      <alignment horizontal="left" shrinkToFit="0" vertical="top" wrapText="1"/>
    </xf>
    <xf borderId="278" fillId="2" fontId="12" numFmtId="0" xfId="0" applyAlignment="1" applyBorder="1" applyFont="1">
      <alignment horizontal="left" shrinkToFit="0" vertical="top" wrapText="1"/>
    </xf>
    <xf borderId="0" fillId="0" fontId="78" numFmtId="0" xfId="0" applyFont="1"/>
    <xf borderId="279" fillId="24" fontId="12" numFmtId="0" xfId="0" applyAlignment="1" applyBorder="1" applyFont="1">
      <alignment horizontal="center"/>
    </xf>
    <xf borderId="80" fillId="0" fontId="12" numFmtId="0" xfId="0" applyAlignment="1" applyBorder="1" applyFont="1">
      <alignment horizontal="left" shrinkToFit="0" vertical="top" wrapText="1"/>
    </xf>
    <xf borderId="280" fillId="6" fontId="12" numFmtId="0" xfId="0" applyAlignment="1" applyBorder="1" applyFont="1">
      <alignment shrinkToFit="0" vertical="top" wrapText="1"/>
    </xf>
    <xf borderId="281" fillId="6" fontId="12" numFmtId="0" xfId="0" applyAlignment="1" applyBorder="1" applyFont="1">
      <alignment shrinkToFit="0" vertical="top" wrapText="1"/>
    </xf>
    <xf borderId="282" fillId="26" fontId="12" numFmtId="0" xfId="0" applyAlignment="1" applyBorder="1" applyFont="1">
      <alignment horizontal="left" shrinkToFit="0" vertical="top" wrapText="1"/>
    </xf>
    <xf borderId="283" fillId="2" fontId="12" numFmtId="0" xfId="0" applyAlignment="1" applyBorder="1" applyFont="1">
      <alignment horizontal="left" shrinkToFit="0" vertical="top" wrapText="1"/>
    </xf>
    <xf borderId="284" fillId="2" fontId="12" numFmtId="0" xfId="0" applyAlignment="1" applyBorder="1" applyFont="1">
      <alignment horizontal="left" shrinkToFit="0" vertical="top" wrapText="1"/>
    </xf>
    <xf borderId="285" fillId="16" fontId="12" numFmtId="0" xfId="0" applyAlignment="1" applyBorder="1" applyFont="1">
      <alignment horizontal="left" shrinkToFit="0" vertical="top" wrapText="1"/>
    </xf>
    <xf borderId="286" fillId="25" fontId="12" numFmtId="0" xfId="0" applyAlignment="1" applyBorder="1" applyFont="1">
      <alignment horizontal="left" shrinkToFit="0" vertical="top" wrapText="1"/>
    </xf>
    <xf borderId="286" fillId="14" fontId="12" numFmtId="0" xfId="0" applyAlignment="1" applyBorder="1" applyFont="1">
      <alignment horizontal="left" shrinkToFit="0" vertical="top" wrapText="1"/>
    </xf>
    <xf borderId="286" fillId="22" fontId="12" numFmtId="0" xfId="0" applyAlignment="1" applyBorder="1" applyFont="1">
      <alignment horizontal="left" shrinkToFit="0" vertical="top" wrapText="1"/>
    </xf>
    <xf borderId="287" fillId="2" fontId="12" numFmtId="0" xfId="0" applyAlignment="1" applyBorder="1" applyFont="1">
      <alignment horizontal="left" shrinkToFit="0" vertical="top" wrapText="1"/>
    </xf>
    <xf borderId="23" fillId="2" fontId="12" numFmtId="0" xfId="0" applyAlignment="1" applyBorder="1" applyFont="1">
      <alignment horizontal="left" shrinkToFit="0" vertical="top" wrapText="1"/>
    </xf>
    <xf borderId="288" fillId="16" fontId="12" numFmtId="0" xfId="0" applyAlignment="1" applyBorder="1" applyFont="1">
      <alignment horizontal="left" shrinkToFit="0" vertical="top" wrapText="1"/>
    </xf>
    <xf borderId="289" fillId="25" fontId="12" numFmtId="0" xfId="0" applyAlignment="1" applyBorder="1" applyFont="1">
      <alignment horizontal="left" shrinkToFit="0" vertical="top" wrapText="1"/>
    </xf>
    <xf borderId="289" fillId="14" fontId="12" numFmtId="0" xfId="0" applyAlignment="1" applyBorder="1" applyFont="1">
      <alignment horizontal="left" shrinkToFit="0" vertical="top" wrapText="1"/>
    </xf>
    <xf borderId="289" fillId="22" fontId="12" numFmtId="0" xfId="0" applyAlignment="1" applyBorder="1" applyFont="1">
      <alignment horizontal="left" shrinkToFit="0" vertical="top" wrapText="1"/>
    </xf>
    <xf borderId="283" fillId="14" fontId="12" numFmtId="0" xfId="0" applyAlignment="1" applyBorder="1" applyFont="1">
      <alignment horizontal="left" shrinkToFit="0" vertical="top" wrapText="1"/>
    </xf>
    <xf borderId="261" fillId="16" fontId="12" numFmtId="0" xfId="0" applyAlignment="1" applyBorder="1" applyFont="1">
      <alignment horizontal="left" shrinkToFit="0" vertical="top" wrapText="1"/>
    </xf>
    <xf borderId="262" fillId="25" fontId="12" numFmtId="0" xfId="0" applyAlignment="1" applyBorder="1" applyFont="1">
      <alignment horizontal="left" shrinkToFit="0" vertical="top" wrapText="1"/>
    </xf>
    <xf borderId="262" fillId="14" fontId="12" numFmtId="0" xfId="0" applyAlignment="1" applyBorder="1" applyFont="1">
      <alignment horizontal="left" shrinkToFit="0" vertical="top" wrapText="1"/>
    </xf>
    <xf borderId="262" fillId="22" fontId="12" numFmtId="0" xfId="0" applyAlignment="1" applyBorder="1" applyFont="1">
      <alignment horizontal="left" shrinkToFit="0" vertical="top" wrapText="1"/>
    </xf>
    <xf borderId="290" fillId="26" fontId="12" numFmtId="0" xfId="0" applyAlignment="1" applyBorder="1" applyFont="1">
      <alignment horizontal="left" shrinkToFit="0" vertical="top" wrapText="1"/>
    </xf>
    <xf borderId="291" fillId="2" fontId="12" numFmtId="0" xfId="0" applyAlignment="1" applyBorder="1" applyFont="1">
      <alignment horizontal="left" shrinkToFit="0" vertical="top" wrapText="1"/>
    </xf>
    <xf borderId="263" fillId="2" fontId="12" numFmtId="0" xfId="0" applyAlignment="1" applyBorder="1" applyFont="1">
      <alignment horizontal="left" shrinkToFit="0" vertical="top" wrapText="1"/>
    </xf>
    <xf borderId="264" fillId="6" fontId="12" numFmtId="0" xfId="0" applyAlignment="1" applyBorder="1" applyFont="1">
      <alignment horizontal="left" shrinkToFit="0" vertical="top" wrapText="1"/>
    </xf>
    <xf borderId="272" fillId="0" fontId="48" numFmtId="0" xfId="0" applyAlignment="1" applyBorder="1" applyFont="1">
      <alignment horizontal="left" shrinkToFit="0" vertical="top" wrapText="1"/>
    </xf>
    <xf borderId="273" fillId="0" fontId="12" numFmtId="0" xfId="0" applyAlignment="1" applyBorder="1" applyFont="1">
      <alignment horizontal="left" shrinkToFit="0" vertical="top" wrapText="1"/>
    </xf>
    <xf borderId="274" fillId="0" fontId="12" numFmtId="0" xfId="0" applyAlignment="1" applyBorder="1" applyFont="1">
      <alignment horizontal="left" shrinkToFit="0" vertical="top" wrapText="1"/>
    </xf>
    <xf borderId="289" fillId="26" fontId="12" numFmtId="0" xfId="0" applyAlignment="1" applyBorder="1" applyFont="1">
      <alignment horizontal="left" shrinkToFit="0" vertical="top" wrapText="1"/>
    </xf>
    <xf borderId="289" fillId="2" fontId="12" numFmtId="0" xfId="0" applyAlignment="1" applyBorder="1" applyFont="1">
      <alignment horizontal="left" shrinkToFit="0" vertical="top" wrapText="1"/>
    </xf>
    <xf borderId="292" fillId="6" fontId="12" numFmtId="0" xfId="0" applyAlignment="1" applyBorder="1" applyFont="1">
      <alignment horizontal="left" shrinkToFit="0" vertical="top" wrapText="1"/>
    </xf>
    <xf borderId="293" fillId="16" fontId="12" numFmtId="0" xfId="0" applyAlignment="1" applyBorder="1" applyFont="1">
      <alignment horizontal="left" shrinkToFit="0" vertical="top" wrapText="1"/>
    </xf>
    <xf borderId="294" fillId="25" fontId="12" numFmtId="0" xfId="0" applyAlignment="1" applyBorder="1" applyFont="1">
      <alignment horizontal="left" shrinkToFit="0" vertical="top" wrapText="1"/>
    </xf>
    <xf borderId="294" fillId="14" fontId="12" numFmtId="0" xfId="0" applyAlignment="1" applyBorder="1" applyFont="1">
      <alignment horizontal="left" shrinkToFit="0" vertical="top" wrapText="1"/>
    </xf>
    <xf borderId="294" fillId="22" fontId="12" numFmtId="0" xfId="0" applyAlignment="1" applyBorder="1" applyFont="1">
      <alignment horizontal="left" shrinkToFit="0" vertical="top" wrapText="1"/>
    </xf>
    <xf borderId="294" fillId="26" fontId="12" numFmtId="0" xfId="0" applyAlignment="1" applyBorder="1" applyFont="1">
      <alignment horizontal="left" shrinkToFit="0" vertical="top" wrapText="1"/>
    </xf>
    <xf borderId="294" fillId="2" fontId="12" numFmtId="0" xfId="0" applyAlignment="1" applyBorder="1" applyFont="1">
      <alignment horizontal="left" shrinkToFit="0" vertical="top" wrapText="1"/>
    </xf>
    <xf borderId="295" fillId="2" fontId="12" numFmtId="0" xfId="0" applyAlignment="1" applyBorder="1" applyFont="1">
      <alignment horizontal="left" shrinkToFit="0" vertical="top" wrapText="1"/>
    </xf>
    <xf borderId="296" fillId="6" fontId="12" numFmtId="0" xfId="0" applyAlignment="1" applyBorder="1" applyFont="1">
      <alignment horizontal="left" shrinkToFit="0" vertical="top" wrapText="1"/>
    </xf>
    <xf borderId="262" fillId="26" fontId="12" numFmtId="0" xfId="0" applyAlignment="1" applyBorder="1" applyFont="1">
      <alignment horizontal="left" shrinkToFit="0" vertical="top" wrapText="1"/>
    </xf>
    <xf borderId="262" fillId="2" fontId="12" numFmtId="0" xfId="0" applyAlignment="1" applyBorder="1" applyFont="1">
      <alignment horizontal="left" shrinkToFit="0" vertical="top" wrapText="1"/>
    </xf>
    <xf borderId="273" fillId="0" fontId="12" numFmtId="0" xfId="0" applyBorder="1" applyFont="1"/>
    <xf borderId="273" fillId="0" fontId="12" numFmtId="0" xfId="0" applyAlignment="1" applyBorder="1" applyFont="1">
      <alignment shrinkToFit="0" wrapText="1"/>
    </xf>
    <xf borderId="274" fillId="0" fontId="12" numFmtId="0" xfId="0" applyBorder="1" applyFont="1"/>
    <xf borderId="258" fillId="28" fontId="12" numFmtId="0" xfId="0" applyAlignment="1" applyBorder="1" applyFill="1" applyFont="1">
      <alignment horizontal="left" shrinkToFit="0" vertical="top" wrapText="1"/>
    </xf>
    <xf borderId="289" fillId="2" fontId="12" numFmtId="0" xfId="0" applyAlignment="1" applyBorder="1" applyFont="1">
      <alignment horizontal="left"/>
    </xf>
    <xf borderId="284" fillId="2" fontId="12" numFmtId="0" xfId="0" applyAlignment="1" applyBorder="1" applyFont="1">
      <alignment horizontal="left"/>
    </xf>
    <xf borderId="259" fillId="6" fontId="12" numFmtId="0" xfId="0" applyAlignment="1" applyBorder="1" applyFont="1">
      <alignment horizontal="left" shrinkToFit="0" vertical="center" wrapText="1"/>
    </xf>
    <xf borderId="258" fillId="28" fontId="12" numFmtId="0" xfId="0" applyAlignment="1" applyBorder="1" applyFont="1">
      <alignment horizontal="left" shrinkToFit="0" wrapText="1"/>
    </xf>
    <xf borderId="257" fillId="16" fontId="12" numFmtId="0" xfId="0" applyAlignment="1" applyBorder="1" applyFont="1">
      <alignment horizontal="left" shrinkToFit="0" wrapText="1"/>
    </xf>
    <xf borderId="258" fillId="25" fontId="12" numFmtId="0" xfId="0" applyAlignment="1" applyBorder="1" applyFont="1">
      <alignment horizontal="left" shrinkToFit="0" wrapText="1"/>
    </xf>
    <xf borderId="258" fillId="14" fontId="12" numFmtId="0" xfId="0" applyAlignment="1" applyBorder="1" applyFont="1">
      <alignment horizontal="left" shrinkToFit="0" wrapText="1"/>
    </xf>
    <xf borderId="258" fillId="22" fontId="12" numFmtId="0" xfId="0" applyAlignment="1" applyBorder="1" applyFont="1">
      <alignment horizontal="left" shrinkToFit="0" wrapText="1"/>
    </xf>
    <xf borderId="289" fillId="2" fontId="12" numFmtId="0" xfId="0" applyAlignment="1" applyBorder="1" applyFont="1">
      <alignment horizontal="left" shrinkToFit="0" wrapText="1"/>
    </xf>
    <xf borderId="284" fillId="2" fontId="12" numFmtId="0" xfId="0" applyAlignment="1" applyBorder="1" applyFont="1">
      <alignment horizontal="left" shrinkToFit="0" wrapText="1"/>
    </xf>
    <xf borderId="262" fillId="28" fontId="12" numFmtId="0" xfId="0" applyAlignment="1" applyBorder="1" applyFont="1">
      <alignment horizontal="left" shrinkToFit="0" vertical="top" wrapText="1"/>
    </xf>
    <xf borderId="262" fillId="2" fontId="12" numFmtId="0" xfId="0" applyAlignment="1" applyBorder="1" applyFont="1">
      <alignment horizontal="left"/>
    </xf>
    <xf borderId="264" fillId="6" fontId="12" numFmtId="0" xfId="0" applyAlignment="1" applyBorder="1" applyFont="1">
      <alignment horizontal="left" shrinkToFit="0" vertical="center" wrapText="1"/>
    </xf>
    <xf borderId="0" fillId="0" fontId="4" numFmtId="0" xfId="0" applyAlignment="1" applyFont="1">
      <alignment horizontal="right" shrinkToFit="0" vertical="center" wrapText="1"/>
    </xf>
    <xf borderId="297" fillId="0" fontId="12" numFmtId="0" xfId="0" applyBorder="1" applyFont="1"/>
    <xf borderId="298" fillId="0" fontId="12" numFmtId="0" xfId="0" applyBorder="1" applyFont="1"/>
    <xf borderId="0" fillId="0" fontId="12" numFmtId="2" xfId="0" applyFont="1" applyNumberFormat="1"/>
    <xf borderId="0" fillId="0" fontId="4" numFmtId="0" xfId="0" applyAlignment="1" applyFont="1">
      <alignment horizontal="left" shrinkToFit="0" vertical="center" wrapText="1"/>
    </xf>
    <xf borderId="0" fillId="0" fontId="12" numFmtId="22" xfId="0" applyFont="1" applyNumberFormat="1"/>
    <xf borderId="0" fillId="0" fontId="12" numFmtId="168" xfId="0" applyAlignment="1" applyFont="1" applyNumberFormat="1">
      <alignment horizontal="right"/>
    </xf>
    <xf borderId="299" fillId="6" fontId="73" numFmtId="0" xfId="0" applyAlignment="1" applyBorder="1" applyFont="1">
      <alignment horizontal="center" vertical="center"/>
    </xf>
    <xf borderId="300" fillId="0" fontId="16" numFmtId="0" xfId="0" applyBorder="1" applyFont="1"/>
    <xf borderId="0" fillId="0" fontId="1" numFmtId="22" xfId="0" applyFont="1" applyNumberFormat="1"/>
    <xf borderId="301" fillId="24" fontId="12" numFmtId="0" xfId="0" applyBorder="1" applyFont="1"/>
    <xf borderId="302" fillId="24" fontId="60" numFmtId="0" xfId="0" applyAlignment="1" applyBorder="1" applyFont="1">
      <alignment horizontal="center"/>
    </xf>
    <xf borderId="303" fillId="0" fontId="16" numFmtId="0" xfId="0" applyBorder="1" applyFont="1"/>
    <xf borderId="304" fillId="0" fontId="16" numFmtId="0" xfId="0" applyBorder="1" applyFont="1"/>
    <xf borderId="305" fillId="24" fontId="12" numFmtId="0" xfId="0" applyBorder="1" applyFont="1"/>
    <xf borderId="306" fillId="24" fontId="12" numFmtId="0" xfId="0" applyBorder="1" applyFont="1"/>
    <xf borderId="307" fillId="24" fontId="12" numFmtId="0" xfId="0" applyBorder="1" applyFont="1"/>
    <xf borderId="23" fillId="24" fontId="12" numFmtId="0" xfId="0" applyBorder="1" applyFont="1"/>
    <xf borderId="308" fillId="24" fontId="12" numFmtId="0" xfId="0" applyBorder="1" applyFont="1"/>
    <xf borderId="23" fillId="24" fontId="12" numFmtId="0" xfId="0" applyAlignment="1" applyBorder="1" applyFont="1">
      <alignment vertical="center"/>
    </xf>
    <xf borderId="23" fillId="24" fontId="55" numFmtId="0" xfId="0" applyBorder="1" applyFont="1"/>
    <xf borderId="23" fillId="24" fontId="1" numFmtId="0" xfId="0" applyBorder="1" applyFont="1"/>
    <xf borderId="308" fillId="24" fontId="12" numFmtId="0" xfId="0" applyAlignment="1" applyBorder="1" applyFont="1">
      <alignment vertical="center"/>
    </xf>
    <xf borderId="309" fillId="24" fontId="12" numFmtId="0" xfId="0" applyBorder="1" applyFont="1"/>
    <xf borderId="310" fillId="24" fontId="12" numFmtId="0" xfId="0" applyBorder="1" applyFont="1"/>
    <xf borderId="310" fillId="24" fontId="12" numFmtId="0" xfId="0" applyAlignment="1" applyBorder="1" applyFont="1">
      <alignment vertical="center"/>
    </xf>
    <xf borderId="311" fillId="24" fontId="12" numFmtId="0" xfId="0" applyAlignment="1" applyBorder="1" applyFont="1">
      <alignment vertical="center"/>
    </xf>
    <xf borderId="311" fillId="24" fontId="12" numFmtId="0" xfId="0" applyBorder="1" applyFont="1"/>
    <xf borderId="0" fillId="0" fontId="79" numFmtId="0" xfId="0" applyFont="1"/>
    <xf borderId="0" fillId="0" fontId="36" numFmtId="0" xfId="0" applyAlignment="1" applyFont="1">
      <alignment horizontal="center"/>
    </xf>
    <xf borderId="312" fillId="0" fontId="12" numFmtId="0" xfId="0" applyAlignment="1" applyBorder="1" applyFont="1">
      <alignment horizontal="center"/>
    </xf>
    <xf borderId="312" fillId="0" fontId="12" numFmtId="0" xfId="0" applyBorder="1" applyFont="1"/>
    <xf borderId="312" fillId="0" fontId="7" numFmtId="0" xfId="0" applyAlignment="1" applyBorder="1" applyFont="1">
      <alignment horizontal="center"/>
    </xf>
    <xf borderId="0" fillId="0" fontId="12" numFmtId="169" xfId="0" applyFont="1" applyNumberFormat="1"/>
    <xf borderId="0" fillId="0" fontId="7" numFmtId="0" xfId="0" applyAlignment="1" applyFont="1">
      <alignment horizontal="center"/>
    </xf>
    <xf borderId="313" fillId="0" fontId="12" numFmtId="0" xfId="0" applyAlignment="1" applyBorder="1" applyFont="1">
      <alignment horizontal="center"/>
    </xf>
    <xf borderId="314" fillId="0" fontId="12" numFmtId="0" xfId="0" applyBorder="1" applyFont="1"/>
    <xf borderId="314" fillId="29" fontId="80" numFmtId="0" xfId="0" applyAlignment="1" applyBorder="1" applyFill="1" applyFont="1">
      <alignment horizontal="center"/>
    </xf>
    <xf borderId="314" fillId="0" fontId="12" numFmtId="0" xfId="0" applyAlignment="1" applyBorder="1" applyFont="1">
      <alignment horizontal="center"/>
    </xf>
    <xf borderId="315" fillId="0" fontId="12" numFmtId="0" xfId="0" applyAlignment="1" applyBorder="1" applyFont="1">
      <alignment horizontal="center"/>
    </xf>
    <xf borderId="316" fillId="0" fontId="12" numFmtId="0" xfId="0" applyAlignment="1" applyBorder="1" applyFont="1">
      <alignment horizontal="center"/>
    </xf>
    <xf borderId="314" fillId="0" fontId="12" numFmtId="169" xfId="0" applyBorder="1" applyFont="1" applyNumberFormat="1"/>
    <xf borderId="317" fillId="0" fontId="12" numFmtId="0" xfId="0" applyAlignment="1" applyBorder="1" applyFont="1">
      <alignment horizontal="center"/>
    </xf>
    <xf borderId="316" fillId="0" fontId="12" numFmtId="0" xfId="0" applyBorder="1" applyFont="1"/>
    <xf borderId="318" fillId="29" fontId="10" numFmtId="0" xfId="0" applyBorder="1" applyFont="1"/>
    <xf borderId="319" fillId="29" fontId="10" numFmtId="0" xfId="0" applyAlignment="1" applyBorder="1" applyFont="1">
      <alignment horizontal="center"/>
    </xf>
    <xf borderId="320" fillId="29" fontId="10" numFmtId="0" xfId="0" applyAlignment="1" applyBorder="1" applyFont="1">
      <alignment horizontal="left"/>
    </xf>
    <xf borderId="321" fillId="0" fontId="12" numFmtId="0" xfId="0" applyAlignment="1" applyBorder="1" applyFont="1">
      <alignment horizontal="center"/>
    </xf>
    <xf borderId="181" fillId="0" fontId="12" numFmtId="0" xfId="0" applyBorder="1" applyFont="1"/>
    <xf borderId="181" fillId="29" fontId="80" numFmtId="0" xfId="0" applyAlignment="1" applyBorder="1" applyFont="1">
      <alignment horizontal="center"/>
    </xf>
    <xf borderId="181" fillId="0" fontId="12" numFmtId="0" xfId="0" applyAlignment="1" applyBorder="1" applyFont="1">
      <alignment horizontal="center"/>
    </xf>
    <xf borderId="322" fillId="0" fontId="12" numFmtId="0" xfId="0" applyAlignment="1" applyBorder="1" applyFont="1">
      <alignment horizontal="center"/>
    </xf>
    <xf borderId="180" fillId="0" fontId="12" numFmtId="0" xfId="0" applyAlignment="1" applyBorder="1" applyFont="1">
      <alignment horizontal="center"/>
    </xf>
    <xf borderId="181" fillId="0" fontId="12" numFmtId="169" xfId="0" applyBorder="1" applyFont="1" applyNumberFormat="1"/>
    <xf borderId="323" fillId="0" fontId="12" numFmtId="0" xfId="0" applyAlignment="1" applyBorder="1" applyFont="1">
      <alignment horizontal="center"/>
    </xf>
    <xf borderId="324" fillId="29" fontId="10" numFmtId="0" xfId="0" applyBorder="1" applyFont="1"/>
    <xf borderId="325" fillId="29" fontId="10" numFmtId="0" xfId="0" applyAlignment="1" applyBorder="1" applyFont="1">
      <alignment horizontal="center"/>
    </xf>
    <xf borderId="326" fillId="29" fontId="10" numFmtId="0" xfId="0" applyAlignment="1" applyBorder="1" applyFont="1">
      <alignment horizontal="left"/>
    </xf>
    <xf borderId="327" fillId="0" fontId="12" numFmtId="0" xfId="0" applyAlignment="1" applyBorder="1" applyFont="1">
      <alignment horizontal="center"/>
    </xf>
    <xf borderId="328" fillId="0" fontId="12" numFmtId="0" xfId="0" applyBorder="1" applyFont="1"/>
    <xf borderId="328" fillId="29" fontId="80" numFmtId="0" xfId="0" applyAlignment="1" applyBorder="1" applyFont="1">
      <alignment horizontal="center"/>
    </xf>
    <xf borderId="328" fillId="0" fontId="12" numFmtId="0" xfId="0" applyAlignment="1" applyBorder="1" applyFont="1">
      <alignment horizontal="center"/>
    </xf>
    <xf borderId="329" fillId="0" fontId="12" numFmtId="0" xfId="0" applyAlignment="1" applyBorder="1" applyFont="1">
      <alignment horizontal="center"/>
    </xf>
    <xf borderId="330" fillId="0" fontId="12" numFmtId="0" xfId="0" applyAlignment="1" applyBorder="1" applyFont="1">
      <alignment horizontal="center"/>
    </xf>
    <xf borderId="328" fillId="0" fontId="12" numFmtId="169" xfId="0" applyBorder="1" applyFont="1" applyNumberFormat="1"/>
    <xf borderId="331" fillId="0" fontId="12" numFmtId="0" xfId="0" applyAlignment="1" applyBorder="1" applyFont="1">
      <alignment horizontal="center"/>
    </xf>
    <xf borderId="332" fillId="29" fontId="10" numFmtId="0" xfId="0" applyBorder="1" applyFont="1"/>
    <xf borderId="333" fillId="29" fontId="10" numFmtId="0" xfId="0" applyAlignment="1" applyBorder="1" applyFont="1">
      <alignment horizontal="center"/>
    </xf>
    <xf borderId="334" fillId="29" fontId="10" numFmtId="0" xfId="0" applyAlignment="1" applyBorder="1" applyFont="1">
      <alignment horizontal="left"/>
    </xf>
    <xf borderId="0" fillId="0" fontId="66" numFmtId="0" xfId="0" applyFont="1"/>
    <xf borderId="0" fillId="0" fontId="66" numFmtId="0" xfId="0" applyAlignment="1" applyFont="1">
      <alignment horizontal="right"/>
    </xf>
    <xf borderId="335" fillId="30" fontId="12" numFmtId="0" xfId="0" applyAlignment="1" applyBorder="1" applyFill="1" applyFont="1">
      <alignment horizontal="center"/>
    </xf>
    <xf borderId="249" fillId="24" fontId="1" numFmtId="0" xfId="0" applyAlignment="1" applyBorder="1" applyFont="1">
      <alignment horizontal="center" shrinkToFit="0" vertical="center" wrapText="1"/>
    </xf>
    <xf borderId="336" fillId="24" fontId="1" numFmtId="0" xfId="0" applyAlignment="1" applyBorder="1" applyFont="1">
      <alignment horizontal="center" shrinkToFit="0" vertical="center" wrapText="1"/>
    </xf>
    <xf borderId="337" fillId="0" fontId="16" numFmtId="0" xfId="0" applyBorder="1" applyFont="1"/>
    <xf borderId="338" fillId="0" fontId="16" numFmtId="0" xfId="0" applyBorder="1" applyFont="1"/>
    <xf borderId="339" fillId="0" fontId="16" numFmtId="0" xfId="0" applyBorder="1" applyFont="1"/>
    <xf borderId="256" fillId="27" fontId="58" numFmtId="0" xfId="0" applyAlignment="1" applyBorder="1" applyFont="1">
      <alignment horizontal="center"/>
    </xf>
    <xf borderId="340" fillId="27" fontId="58" numFmtId="0" xfId="0" applyBorder="1" applyFont="1"/>
    <xf borderId="341" fillId="27" fontId="58" numFmtId="0" xfId="0" applyAlignment="1" applyBorder="1" applyFont="1">
      <alignment horizontal="left"/>
    </xf>
    <xf borderId="289" fillId="31" fontId="12" numFmtId="0" xfId="0" applyAlignment="1" applyBorder="1" applyFill="1" applyFont="1">
      <alignment horizontal="left"/>
    </xf>
    <xf borderId="258" fillId="31" fontId="12" numFmtId="0" xfId="0" applyAlignment="1" applyBorder="1" applyFont="1">
      <alignment horizontal="left"/>
    </xf>
    <xf borderId="342" fillId="24" fontId="12" numFmtId="0" xfId="0" applyAlignment="1" applyBorder="1" applyFont="1">
      <alignment horizontal="center"/>
    </xf>
    <xf borderId="269" fillId="27" fontId="58" numFmtId="0" xfId="0" applyAlignment="1" applyBorder="1" applyFont="1">
      <alignment horizontal="center"/>
    </xf>
    <xf borderId="262" fillId="31" fontId="12" numFmtId="0" xfId="0" applyAlignment="1" applyBorder="1" applyFont="1">
      <alignment horizontal="left"/>
    </xf>
    <xf borderId="343" fillId="0" fontId="7" numFmtId="0" xfId="0" applyAlignment="1" applyBorder="1" applyFont="1">
      <alignment horizontal="center" shrinkToFit="0" wrapText="1"/>
    </xf>
    <xf borderId="344" fillId="0" fontId="7" numFmtId="0" xfId="0" applyAlignment="1" applyBorder="1" applyFont="1">
      <alignment horizontal="center" shrinkToFit="0" wrapText="1"/>
    </xf>
    <xf borderId="344" fillId="0" fontId="16" numFmtId="0" xfId="0" applyBorder="1" applyFont="1"/>
    <xf borderId="344" fillId="0" fontId="1" numFmtId="0" xfId="0" applyAlignment="1" applyBorder="1" applyFont="1">
      <alignment horizontal="center"/>
    </xf>
    <xf borderId="344" fillId="0" fontId="1" numFmtId="0" xfId="0" applyAlignment="1" applyBorder="1" applyFont="1">
      <alignment horizontal="center" shrinkToFit="0" vertical="center" wrapText="1"/>
    </xf>
    <xf borderId="345" fillId="0" fontId="7" numFmtId="0" xfId="0" applyAlignment="1" applyBorder="1" applyFont="1">
      <alignment horizontal="center" shrinkToFit="0" wrapText="1"/>
    </xf>
    <xf borderId="346" fillId="0" fontId="12" numFmtId="0" xfId="0" applyAlignment="1" applyBorder="1" applyFont="1">
      <alignment horizontal="right"/>
    </xf>
    <xf borderId="347" fillId="16" fontId="12" numFmtId="0" xfId="0" applyAlignment="1" applyBorder="1" applyFont="1">
      <alignment horizontal="center"/>
    </xf>
    <xf borderId="348" fillId="16" fontId="12" numFmtId="0" xfId="0" applyAlignment="1" applyBorder="1" applyFont="1">
      <alignment horizontal="center"/>
    </xf>
    <xf borderId="348" fillId="31" fontId="12" numFmtId="168" xfId="0" applyAlignment="1" applyBorder="1" applyFont="1" applyNumberFormat="1">
      <alignment horizontal="right"/>
    </xf>
    <xf borderId="349" fillId="31" fontId="12" numFmtId="0" xfId="0" applyAlignment="1" applyBorder="1" applyFont="1">
      <alignment horizontal="center" vertical="center"/>
    </xf>
    <xf borderId="348" fillId="0" fontId="12" numFmtId="0" xfId="0" applyAlignment="1" applyBorder="1" applyFont="1">
      <alignment horizontal="left"/>
    </xf>
    <xf borderId="350" fillId="0" fontId="12" numFmtId="0" xfId="0" applyBorder="1" applyFont="1"/>
    <xf borderId="348" fillId="31" fontId="12" numFmtId="0" xfId="0" applyAlignment="1" applyBorder="1" applyFont="1">
      <alignment horizontal="center" vertical="center"/>
    </xf>
    <xf borderId="351" fillId="21" fontId="1" numFmtId="0" xfId="0" applyBorder="1" applyFont="1"/>
    <xf borderId="23" fillId="21" fontId="1" numFmtId="0" xfId="0" applyAlignment="1" applyBorder="1" applyFont="1">
      <alignment horizontal="center"/>
    </xf>
    <xf borderId="23" fillId="21" fontId="12" numFmtId="0" xfId="0" applyAlignment="1" applyBorder="1" applyFont="1">
      <alignment horizontal="right"/>
    </xf>
    <xf borderId="352" fillId="21" fontId="12" numFmtId="0" xfId="0" applyAlignment="1" applyBorder="1" applyFont="1">
      <alignment horizontal="left"/>
    </xf>
    <xf borderId="352" fillId="21" fontId="12" numFmtId="0" xfId="0" applyAlignment="1" applyBorder="1" applyFont="1">
      <alignment horizontal="center" vertical="center"/>
    </xf>
    <xf borderId="353" fillId="21" fontId="12" numFmtId="0" xfId="0" applyAlignment="1" applyBorder="1" applyFont="1">
      <alignment horizontal="center" vertical="center"/>
    </xf>
    <xf borderId="354" fillId="31" fontId="12" numFmtId="0" xfId="0" applyAlignment="1" applyBorder="1" applyFont="1">
      <alignment horizontal="left"/>
    </xf>
    <xf borderId="355" fillId="0" fontId="12" numFmtId="0" xfId="0" applyAlignment="1" applyBorder="1" applyFont="1">
      <alignment horizontal="center"/>
    </xf>
    <xf borderId="356" fillId="0" fontId="12" numFmtId="0" xfId="0" applyAlignment="1" applyBorder="1" applyFont="1">
      <alignment horizontal="left"/>
    </xf>
    <xf borderId="357" fillId="0" fontId="12" numFmtId="0" xfId="0" applyAlignment="1" applyBorder="1" applyFont="1">
      <alignment horizontal="center"/>
    </xf>
    <xf borderId="358" fillId="0" fontId="12" numFmtId="0" xfId="0" applyAlignment="1" applyBorder="1" applyFont="1">
      <alignment horizontal="left"/>
    </xf>
    <xf borderId="359" fillId="31" fontId="12" numFmtId="0" xfId="0" applyAlignment="1" applyBorder="1" applyFont="1">
      <alignment horizontal="center" vertical="center"/>
    </xf>
    <xf borderId="360" fillId="0" fontId="12" numFmtId="0" xfId="0" applyAlignment="1" applyBorder="1" applyFont="1">
      <alignment horizontal="left"/>
    </xf>
    <xf borderId="361" fillId="0" fontId="12" numFmtId="0" xfId="0" applyAlignment="1" applyBorder="1" applyFont="1">
      <alignment horizontal="center"/>
    </xf>
    <xf borderId="362" fillId="0" fontId="12" numFmtId="0" xfId="0" applyAlignment="1" applyBorder="1" applyFont="1">
      <alignment horizontal="left"/>
    </xf>
    <xf borderId="363" fillId="0" fontId="12" numFmtId="0" xfId="0" applyAlignment="1" applyBorder="1" applyFont="1">
      <alignment horizontal="right"/>
    </xf>
    <xf borderId="364" fillId="16" fontId="12" numFmtId="0" xfId="0" applyAlignment="1" applyBorder="1" applyFont="1">
      <alignment horizontal="center"/>
    </xf>
    <xf borderId="365" fillId="16" fontId="12" numFmtId="0" xfId="0" applyAlignment="1" applyBorder="1" applyFont="1">
      <alignment horizontal="center"/>
    </xf>
    <xf borderId="365" fillId="31" fontId="12" numFmtId="168" xfId="0" applyAlignment="1" applyBorder="1" applyFont="1" applyNumberFormat="1">
      <alignment horizontal="right"/>
    </xf>
    <xf borderId="366" fillId="0" fontId="12" numFmtId="168" xfId="0" applyAlignment="1" applyBorder="1" applyFont="1" applyNumberFormat="1">
      <alignment horizontal="right"/>
    </xf>
    <xf borderId="365" fillId="31" fontId="12" numFmtId="0" xfId="0" applyAlignment="1" applyBorder="1" applyFont="1">
      <alignment horizontal="center" vertical="center"/>
    </xf>
    <xf borderId="365" fillId="0" fontId="12" numFmtId="0" xfId="0" applyAlignment="1" applyBorder="1" applyFont="1">
      <alignment horizontal="left"/>
    </xf>
    <xf borderId="367" fillId="0" fontId="12" numFmtId="0" xfId="0" applyAlignment="1" applyBorder="1" applyFont="1">
      <alignment horizontal="left"/>
    </xf>
    <xf borderId="368" fillId="0" fontId="12" numFmtId="0" xfId="0" applyAlignment="1" applyBorder="1" applyFont="1">
      <alignment horizontal="center" vertical="center"/>
    </xf>
    <xf borderId="369" fillId="0" fontId="12" numFmtId="0" xfId="0" applyAlignment="1" applyBorder="1" applyFont="1">
      <alignment horizontal="left"/>
    </xf>
    <xf borderId="0" fillId="0" fontId="81" numFmtId="0" xfId="0" applyAlignment="1" applyFont="1">
      <alignment horizontal="center"/>
    </xf>
    <xf borderId="370" fillId="0" fontId="7" numFmtId="0" xfId="0" applyAlignment="1" applyBorder="1" applyFont="1">
      <alignment horizontal="center"/>
    </xf>
    <xf borderId="187" fillId="0" fontId="12" numFmtId="0" xfId="0" applyAlignment="1" applyBorder="1" applyFont="1">
      <alignment horizontal="right"/>
    </xf>
    <xf borderId="187" fillId="0" fontId="82" numFmtId="0" xfId="0" applyBorder="1" applyFont="1"/>
    <xf borderId="189" fillId="0" fontId="12" numFmtId="0" xfId="0" applyAlignment="1" applyBorder="1" applyFont="1">
      <alignment horizontal="right"/>
    </xf>
    <xf borderId="189" fillId="0" fontId="82" numFmtId="0" xfId="0" applyBorder="1" applyFont="1"/>
    <xf borderId="0" fillId="0" fontId="83" numFmtId="0" xfId="0" applyAlignment="1" applyFont="1">
      <alignment vertical="center"/>
    </xf>
    <xf borderId="0" fillId="0" fontId="76" numFmtId="0" xfId="0" applyAlignment="1" applyFont="1">
      <alignment vertical="center"/>
    </xf>
    <xf borderId="0" fillId="0" fontId="83" numFmtId="0" xfId="0" applyAlignment="1" applyFont="1">
      <alignment horizontal="center" vertical="center"/>
    </xf>
    <xf borderId="0" fillId="0" fontId="84" numFmtId="0" xfId="0" applyAlignment="1" applyFont="1">
      <alignment horizontal="center"/>
    </xf>
    <xf borderId="0" fillId="0" fontId="84" numFmtId="0" xfId="0" applyFont="1"/>
    <xf borderId="371" fillId="0" fontId="12" numFmtId="0" xfId="0" applyAlignment="1" applyBorder="1" applyFont="1">
      <alignment horizontal="left"/>
    </xf>
    <xf borderId="372" fillId="0" fontId="16" numFmtId="0" xfId="0" applyBorder="1" applyFont="1"/>
    <xf borderId="373" fillId="14" fontId="12" numFmtId="0" xfId="0" applyAlignment="1" applyBorder="1" applyFont="1">
      <alignment horizontal="center"/>
    </xf>
    <xf borderId="0" fillId="0" fontId="85" numFmtId="0" xfId="0" applyFont="1"/>
    <xf borderId="23" fillId="25" fontId="12" numFmtId="0" xfId="0" applyBorder="1" applyFont="1"/>
    <xf borderId="374" fillId="23" fontId="12" numFmtId="0" xfId="0" applyAlignment="1" applyBorder="1" applyFont="1">
      <alignment horizontal="center" vertical="center"/>
    </xf>
    <xf borderId="375" fillId="23" fontId="12" numFmtId="0" xfId="0" applyAlignment="1" applyBorder="1" applyFont="1">
      <alignment horizontal="center" vertical="center"/>
    </xf>
    <xf borderId="376" fillId="0" fontId="16" numFmtId="0" xfId="0" applyBorder="1" applyFont="1"/>
    <xf borderId="377" fillId="23" fontId="12" numFmtId="0" xfId="0" applyAlignment="1" applyBorder="1" applyFont="1">
      <alignment horizontal="center" vertical="center"/>
    </xf>
    <xf borderId="378" fillId="0" fontId="86" numFmtId="0" xfId="0" applyAlignment="1" applyBorder="1" applyFont="1">
      <alignment horizontal="center" vertical="center"/>
    </xf>
    <xf borderId="379" fillId="0" fontId="12" numFmtId="0" xfId="0" applyAlignment="1" applyBorder="1" applyFont="1">
      <alignment horizontal="center" vertical="center"/>
    </xf>
    <xf borderId="380" fillId="0" fontId="12" numFmtId="0" xfId="0" applyAlignment="1" applyBorder="1" applyFont="1">
      <alignment horizontal="center" vertical="center"/>
    </xf>
    <xf borderId="378" fillId="0" fontId="12" numFmtId="0" xfId="0" applyAlignment="1" applyBorder="1" applyFont="1">
      <alignment horizontal="center" vertical="center"/>
    </xf>
    <xf borderId="381" fillId="0" fontId="86" numFmtId="0" xfId="0" applyAlignment="1" applyBorder="1" applyFont="1">
      <alignment horizontal="center" vertical="center"/>
    </xf>
    <xf borderId="382" fillId="0" fontId="12" numFmtId="0" xfId="0" applyAlignment="1" applyBorder="1" applyFont="1">
      <alignment horizontal="center" vertical="center"/>
    </xf>
    <xf borderId="383" fillId="0" fontId="12" numFmtId="0" xfId="0" applyAlignment="1" applyBorder="1" applyFont="1">
      <alignment horizontal="center" vertical="center"/>
    </xf>
    <xf borderId="381" fillId="0" fontId="12" numFmtId="0" xfId="0" applyAlignment="1" applyBorder="1" applyFont="1">
      <alignment horizontal="center" vertical="center"/>
    </xf>
    <xf borderId="383" fillId="0" fontId="7" numFmtId="0" xfId="0" applyAlignment="1" applyBorder="1" applyFont="1">
      <alignment horizontal="center" vertical="center"/>
    </xf>
    <xf borderId="384" fillId="0" fontId="86" numFmtId="0" xfId="0" applyAlignment="1" applyBorder="1" applyFont="1">
      <alignment horizontal="center" vertical="center"/>
    </xf>
    <xf borderId="385" fillId="0" fontId="12" numFmtId="0" xfId="0" applyAlignment="1" applyBorder="1" applyFont="1">
      <alignment horizontal="center" vertical="center"/>
    </xf>
    <xf borderId="386" fillId="0" fontId="12" numFmtId="0" xfId="0" applyAlignment="1" applyBorder="1" applyFont="1">
      <alignment horizontal="center" vertical="center"/>
    </xf>
    <xf borderId="384" fillId="0" fontId="12" numFmtId="0" xfId="0" applyAlignment="1" applyBorder="1" applyFont="1">
      <alignment horizontal="center" vertical="center"/>
    </xf>
    <xf borderId="0" fillId="0" fontId="87" numFmtId="0" xfId="0" applyFont="1"/>
    <xf borderId="0" fillId="0" fontId="88" numFmtId="0" xfId="0" applyAlignment="1" applyFont="1">
      <alignment horizontal="center"/>
    </xf>
    <xf borderId="0" fillId="0" fontId="79" numFmtId="0" xfId="0" applyAlignment="1" applyFont="1">
      <alignment horizontal="right"/>
    </xf>
    <xf borderId="0" fillId="0" fontId="79" numFmtId="0" xfId="0" applyAlignment="1" applyFont="1">
      <alignment horizontal="left"/>
    </xf>
    <xf borderId="312" fillId="0" fontId="16" numFmtId="0" xfId="0" applyBorder="1" applyFont="1"/>
    <xf borderId="387" fillId="16" fontId="12" numFmtId="0" xfId="0" applyBorder="1" applyFont="1"/>
    <xf borderId="388" fillId="16" fontId="12" numFmtId="0" xfId="0" applyAlignment="1" applyBorder="1" applyFont="1">
      <alignment horizontal="center"/>
    </xf>
    <xf borderId="389" fillId="16" fontId="12" numFmtId="0" xfId="0" applyBorder="1" applyFont="1"/>
    <xf borderId="389" fillId="16" fontId="12" numFmtId="0" xfId="0" applyAlignment="1" applyBorder="1" applyFont="1">
      <alignment horizontal="left"/>
    </xf>
    <xf borderId="335" fillId="16" fontId="12" numFmtId="0" xfId="0" applyBorder="1" applyFont="1"/>
    <xf borderId="0" fillId="0" fontId="12" numFmtId="170" xfId="0" applyFont="1" applyNumberFormat="1"/>
    <xf borderId="0" fillId="0" fontId="12" numFmtId="3" xfId="0" applyAlignment="1" applyFont="1" applyNumberFormat="1">
      <alignment horizontal="center"/>
    </xf>
    <xf borderId="390" fillId="16" fontId="12" numFmtId="0" xfId="0" applyBorder="1" applyFont="1"/>
    <xf borderId="391" fillId="16" fontId="12" numFmtId="0" xfId="0" applyAlignment="1" applyBorder="1" applyFont="1">
      <alignment horizontal="center"/>
    </xf>
    <xf borderId="392" fillId="16" fontId="12" numFmtId="0" xfId="0" applyBorder="1" applyFont="1"/>
    <xf borderId="392" fillId="16" fontId="12" numFmtId="0" xfId="0" applyAlignment="1" applyBorder="1" applyFont="1">
      <alignment horizontal="left"/>
    </xf>
    <xf borderId="0" fillId="0" fontId="89" numFmtId="0" xfId="0" applyAlignment="1" applyFont="1">
      <alignment horizontal="center"/>
    </xf>
    <xf borderId="23" fillId="32" fontId="12" numFmtId="0" xfId="0" applyAlignment="1" applyBorder="1" applyFill="1" applyFont="1">
      <alignment horizontal="center"/>
    </xf>
    <xf borderId="0" fillId="0" fontId="66" numFmtId="0" xfId="0" applyAlignment="1" applyFont="1">
      <alignment horizontal="left"/>
    </xf>
    <xf borderId="393" fillId="0" fontId="12" numFmtId="0" xfId="0" applyAlignment="1" applyBorder="1" applyFont="1">
      <alignment horizontal="center"/>
    </xf>
    <xf borderId="394" fillId="0" fontId="12" numFmtId="0" xfId="0" applyBorder="1" applyFont="1"/>
    <xf borderId="394" fillId="0" fontId="1" numFmtId="0" xfId="0" applyAlignment="1" applyBorder="1" applyFont="1">
      <alignment horizontal="center"/>
    </xf>
    <xf borderId="394" fillId="0" fontId="12" numFmtId="0" xfId="0" applyAlignment="1" applyBorder="1" applyFont="1">
      <alignment horizontal="center"/>
    </xf>
    <xf borderId="395" fillId="0" fontId="12" numFmtId="170" xfId="0" applyBorder="1" applyFont="1" applyNumberFormat="1"/>
    <xf borderId="396" fillId="25" fontId="12" numFmtId="0" xfId="0" applyAlignment="1" applyBorder="1" applyFont="1">
      <alignment horizontal="center"/>
    </xf>
    <xf borderId="397" fillId="0" fontId="12" numFmtId="0" xfId="0" applyBorder="1" applyFont="1"/>
    <xf borderId="398" fillId="0" fontId="12" numFmtId="0" xfId="0" applyAlignment="1" applyBorder="1" applyFont="1">
      <alignment horizontal="center"/>
    </xf>
    <xf borderId="398" fillId="0" fontId="12" numFmtId="0" xfId="0" applyBorder="1" applyFont="1"/>
    <xf borderId="399" fillId="0" fontId="12" numFmtId="0" xfId="0" applyAlignment="1" applyBorder="1" applyFont="1">
      <alignment horizontal="center"/>
    </xf>
    <xf borderId="400" fillId="0" fontId="12" numFmtId="0" xfId="0" applyAlignment="1" applyBorder="1" applyFont="1">
      <alignment horizontal="center"/>
    </xf>
    <xf borderId="401" fillId="0" fontId="12" numFmtId="170" xfId="0" applyBorder="1" applyFont="1" applyNumberFormat="1"/>
    <xf borderId="402" fillId="0" fontId="12" numFmtId="0" xfId="0" applyBorder="1" applyFont="1"/>
    <xf borderId="403" fillId="0" fontId="12" numFmtId="0" xfId="0" applyAlignment="1" applyBorder="1" applyFont="1">
      <alignment horizontal="center"/>
    </xf>
    <xf borderId="404" fillId="0" fontId="12" numFmtId="0" xfId="0" applyAlignment="1" applyBorder="1" applyFont="1">
      <alignment horizontal="center"/>
    </xf>
    <xf borderId="405" fillId="0" fontId="12" numFmtId="0" xfId="0" applyBorder="1" applyFont="1"/>
    <xf borderId="405" fillId="0" fontId="1" numFmtId="0" xfId="0" applyAlignment="1" applyBorder="1" applyFont="1">
      <alignment horizontal="center"/>
    </xf>
    <xf borderId="405" fillId="0" fontId="12" numFmtId="0" xfId="0" applyAlignment="1" applyBorder="1" applyFont="1">
      <alignment horizontal="center"/>
    </xf>
    <xf borderId="406" fillId="0" fontId="12" numFmtId="170" xfId="0" applyBorder="1" applyFont="1" applyNumberFormat="1"/>
    <xf borderId="407" fillId="0" fontId="12" numFmtId="0" xfId="0" applyBorder="1" applyFont="1"/>
    <xf borderId="408" fillId="0" fontId="12" numFmtId="0" xfId="0" applyAlignment="1" applyBorder="1" applyFont="1">
      <alignment horizontal="center"/>
    </xf>
    <xf borderId="408" fillId="0" fontId="12" numFmtId="0" xfId="0" applyBorder="1" applyFont="1"/>
    <xf borderId="409" fillId="0" fontId="12" numFmtId="0" xfId="0" applyAlignment="1" applyBorder="1" applyFont="1">
      <alignment horizontal="center"/>
    </xf>
    <xf borderId="0" fillId="0" fontId="7" numFmtId="0" xfId="0" applyFont="1"/>
    <xf quotePrefix="1" borderId="0" fillId="0" fontId="90" numFmtId="0" xfId="0" applyAlignment="1" applyFont="1">
      <alignment horizontal="center"/>
    </xf>
    <xf borderId="0" fillId="0" fontId="90" numFmtId="0" xfId="0" applyAlignment="1" applyFont="1">
      <alignment horizontal="center" vertical="center"/>
    </xf>
    <xf borderId="410" fillId="25" fontId="12" numFmtId="0" xfId="0" applyBorder="1" applyFont="1"/>
    <xf borderId="411" fillId="0" fontId="12" numFmtId="0" xfId="0" applyBorder="1" applyFont="1"/>
    <xf borderId="395" fillId="0" fontId="12" numFmtId="0" xfId="0" applyAlignment="1" applyBorder="1" applyFont="1">
      <alignment horizontal="center"/>
    </xf>
    <xf quotePrefix="1" borderId="0" fillId="0" fontId="66" numFmtId="0" xfId="0" applyAlignment="1" applyFont="1">
      <alignment horizontal="center"/>
    </xf>
    <xf borderId="0" fillId="0" fontId="47" numFmtId="0" xfId="0" applyAlignment="1" applyFont="1">
      <alignment horizontal="center"/>
    </xf>
    <xf borderId="393" fillId="0" fontId="12" numFmtId="0" xfId="0" applyAlignment="1" applyBorder="1" applyFont="1">
      <alignment horizontal="right"/>
    </xf>
    <xf borderId="394" fillId="0" fontId="16" numFmtId="0" xfId="0" applyBorder="1" applyFont="1"/>
    <xf borderId="412" fillId="8" fontId="12" numFmtId="0" xfId="0" applyBorder="1" applyFont="1"/>
    <xf borderId="413" fillId="0" fontId="12" numFmtId="0" xfId="0" applyAlignment="1" applyBorder="1" applyFont="1">
      <alignment horizontal="center"/>
    </xf>
    <xf borderId="0" fillId="0" fontId="12" numFmtId="3" xfId="0" applyFont="1" applyNumberFormat="1"/>
    <xf borderId="414" fillId="0" fontId="12" numFmtId="0" xfId="0" applyAlignment="1" applyBorder="1" applyFont="1">
      <alignment horizontal="center"/>
    </xf>
    <xf borderId="415" fillId="0" fontId="12" numFmtId="0" xfId="0" applyAlignment="1" applyBorder="1" applyFont="1">
      <alignment horizontal="center"/>
    </xf>
    <xf borderId="416" fillId="0" fontId="12" numFmtId="0" xfId="0" applyAlignment="1" applyBorder="1" applyFont="1">
      <alignment horizontal="center"/>
    </xf>
    <xf borderId="400" fillId="0" fontId="12" numFmtId="0" xfId="0" applyAlignment="1" applyBorder="1" applyFont="1">
      <alignment horizontal="right"/>
    </xf>
    <xf borderId="23" fillId="8" fontId="12" numFmtId="0" xfId="0" applyAlignment="1" applyBorder="1" applyFont="1">
      <alignment horizontal="left"/>
    </xf>
    <xf borderId="401" fillId="0" fontId="12" numFmtId="0" xfId="0" applyAlignment="1" applyBorder="1" applyFont="1">
      <alignment horizontal="center"/>
    </xf>
    <xf borderId="417" fillId="0" fontId="12" numFmtId="0" xfId="0" applyAlignment="1" applyBorder="1" applyFont="1">
      <alignment horizontal="center"/>
    </xf>
    <xf borderId="418" fillId="0" fontId="12" numFmtId="0" xfId="0" applyAlignment="1" applyBorder="1" applyFont="1">
      <alignment horizontal="center"/>
    </xf>
    <xf borderId="411" fillId="0" fontId="12" numFmtId="0" xfId="0" applyAlignment="1" applyBorder="1" applyFont="1">
      <alignment horizontal="center"/>
    </xf>
    <xf borderId="404" fillId="0" fontId="12" numFmtId="0" xfId="0" applyAlignment="1" applyBorder="1" applyFont="1">
      <alignment horizontal="right"/>
    </xf>
    <xf borderId="405" fillId="0" fontId="16" numFmtId="0" xfId="0" applyBorder="1" applyFont="1"/>
    <xf borderId="419" fillId="8" fontId="12" numFmtId="0" xfId="0" applyBorder="1" applyFont="1"/>
    <xf borderId="420" fillId="0" fontId="12" numFmtId="0" xfId="0" applyAlignment="1" applyBorder="1" applyFont="1">
      <alignment horizontal="center"/>
    </xf>
    <xf borderId="0" fillId="0" fontId="91" numFmtId="0" xfId="0" applyFont="1"/>
    <xf borderId="23" fillId="6" fontId="12" numFmtId="0" xfId="0" applyAlignment="1" applyBorder="1" applyFont="1">
      <alignment horizontal="center"/>
    </xf>
    <xf borderId="421" fillId="6" fontId="12" numFmtId="0" xfId="0" applyAlignment="1" applyBorder="1" applyFont="1">
      <alignment horizontal="center"/>
    </xf>
    <xf borderId="422" fillId="6" fontId="12" numFmtId="0" xfId="0" applyAlignment="1" applyBorder="1" applyFont="1">
      <alignment horizontal="center"/>
    </xf>
    <xf borderId="423" fillId="0" fontId="12" numFmtId="0" xfId="0" applyAlignment="1" applyBorder="1" applyFont="1">
      <alignment horizontal="center"/>
    </xf>
    <xf borderId="424" fillId="0" fontId="12" numFmtId="0" xfId="0" applyAlignment="1" applyBorder="1" applyFont="1">
      <alignment horizontal="center"/>
    </xf>
    <xf borderId="425" fillId="0" fontId="12" numFmtId="0" xfId="0" applyAlignment="1" applyBorder="1" applyFont="1">
      <alignment horizontal="center"/>
    </xf>
  </cellXfs>
  <cellStyles count="1">
    <cellStyle xfId="0" name="Normal" builtinId="0"/>
  </cellStyles>
  <dxfs count="16">
    <dxf>
      <font>
        <b/>
        <color theme="1"/>
      </font>
      <fill>
        <patternFill patternType="solid">
          <fgColor rgb="FFFFFF00"/>
          <bgColor rgb="FFFFFF00"/>
        </patternFill>
      </fill>
      <border/>
    </dxf>
    <dxf>
      <font/>
      <fill>
        <patternFill patternType="solid">
          <fgColor rgb="FFFFD965"/>
          <bgColor rgb="FFFFD965"/>
        </patternFill>
      </fill>
      <border/>
    </dxf>
    <dxf>
      <font>
        <color theme="1"/>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color theme="1"/>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8.71"/>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4 - 1</v>
      </c>
      <c r="D3" s="15"/>
      <c r="E3" s="13" t="str">
        <f>GrpB!P11</f>
        <v>Croatia</v>
      </c>
      <c r="F3" s="14" t="str">
        <f>"   "&amp;GrpB!$Q11&amp;"        "&amp;GrpB!$S11&amp;Language!$E$146&amp;GrpB!$T11</f>
        <v>   7        4 - 1</v>
      </c>
      <c r="G3" s="15"/>
      <c r="H3" s="13" t="str">
        <f>GrpC!$P11</f>
        <v>Denmark</v>
      </c>
      <c r="I3" s="14" t="str">
        <f>"   "&amp;GrpC!$Q11&amp;"        "&amp;GrpC!$S11&amp;Language!$E$146&amp;GrpC!$T11</f>
        <v>   9        5 - 1</v>
      </c>
      <c r="J3" s="12"/>
      <c r="K3" s="13" t="str">
        <f>GrpD!$P11</f>
        <v>Netherlands</v>
      </c>
      <c r="L3" s="14" t="str">
        <f>"   "&amp;GrpD!$Q11&amp;"        "&amp;GrpD!$S11&amp;Language!$E$146&amp;GrpD!$T11</f>
        <v>   9        5 - 1</v>
      </c>
      <c r="M3" s="12"/>
      <c r="N3" s="13" t="str">
        <f>GrpE!$P11</f>
        <v>Belgium</v>
      </c>
      <c r="O3" s="14" t="str">
        <f>"   "&amp;GrpE!$Q11&amp;"        "&amp;GrpE!$S11&amp;Language!$E$146&amp;GrpE!$T11</f>
        <v>   9        5 - 1</v>
      </c>
      <c r="P3" s="15"/>
      <c r="Q3" s="13" t="str">
        <f>GrpF!$P11</f>
        <v>Czechia</v>
      </c>
      <c r="R3" s="14" t="str">
        <f>"   "&amp;GrpF!$Q11&amp;"        "&amp;GrpF!$S11&amp;Language!$E$146&amp;GrpF!$T11</f>
        <v>   7        4 - 1</v>
      </c>
      <c r="S3" s="12"/>
      <c r="T3" s="11"/>
      <c r="U3" s="11"/>
      <c r="V3" s="11"/>
      <c r="W3" s="11"/>
      <c r="X3" s="11"/>
      <c r="Y3" s="12"/>
    </row>
    <row r="4" ht="15.75" customHeight="1">
      <c r="A4" s="12"/>
      <c r="B4" s="16" t="str">
        <f>GrpA!P12</f>
        <v>Hungary</v>
      </c>
      <c r="C4" s="17" t="str">
        <f>"   "&amp;GrpA!$Q12&amp;"        "&amp;GrpA!$S12&amp;Language!$E$146&amp;GrpA!$T12</f>
        <v>   4        3 - 3</v>
      </c>
      <c r="D4" s="15"/>
      <c r="E4" s="16" t="str">
        <f>GrpB!P12</f>
        <v>Spain</v>
      </c>
      <c r="F4" s="17" t="str">
        <f>"   "&amp;GrpB!$Q12&amp;"        "&amp;GrpB!$S12&amp;Language!$E$146&amp;GrpB!$T12</f>
        <v>   5        3 - 0</v>
      </c>
      <c r="G4" s="15"/>
      <c r="H4" s="16" t="str">
        <f>GrpC!P12</f>
        <v>England</v>
      </c>
      <c r="I4" s="17" t="str">
        <f>"   "&amp;GrpC!$Q12&amp;"        "&amp;GrpC!$S12&amp;Language!$E$146&amp;GrpC!$T12</f>
        <v>   6        5 - 2</v>
      </c>
      <c r="J4" s="12"/>
      <c r="K4" s="16" t="str">
        <f>GrpD!$P12</f>
        <v>France</v>
      </c>
      <c r="L4" s="17" t="str">
        <f>"   "&amp;GrpD!$Q12&amp;"        "&amp;GrpD!$S12&amp;Language!$E$146&amp;GrpD!$T12</f>
        <v>   6        6 - 2</v>
      </c>
      <c r="M4" s="12"/>
      <c r="N4" s="16" t="str">
        <f>GrpE!$P12</f>
        <v>Slovakia</v>
      </c>
      <c r="O4" s="17" t="str">
        <f>"   "&amp;GrpE!$Q12&amp;"        "&amp;GrpE!$S12&amp;Language!$E$146&amp;GrpE!$T12</f>
        <v>   4        2 - 3</v>
      </c>
      <c r="P4" s="15"/>
      <c r="Q4" s="16" t="str">
        <f>GrpF!$P12</f>
        <v>Portugal</v>
      </c>
      <c r="R4" s="17" t="str">
        <f>"   "&amp;GrpF!$Q12&amp;"        "&amp;GrpF!$S12&amp;Language!$E$146&amp;GrpF!$T12</f>
        <v>   5        4 - 3</v>
      </c>
      <c r="S4" s="12"/>
      <c r="T4" s="11"/>
      <c r="U4" s="11"/>
      <c r="V4" s="11"/>
      <c r="W4" s="11"/>
      <c r="X4" s="11"/>
      <c r="Y4" s="12"/>
    </row>
    <row r="5" ht="15.75" customHeight="1">
      <c r="A5" s="12"/>
      <c r="B5" s="18" t="str">
        <f>GrpA!P13</f>
        <v>Switzerland</v>
      </c>
      <c r="C5" s="19" t="str">
        <f>"   "&amp;GrpA!$Q13&amp;"        "&amp;GrpA!$S13&amp;Language!$E$146&amp;GrpA!$T13</f>
        <v>   4        2 - 2</v>
      </c>
      <c r="D5" s="15"/>
      <c r="E5" s="18" t="str">
        <f>GrpB!P13</f>
        <v>Italy</v>
      </c>
      <c r="F5" s="19" t="str">
        <f>"   "&amp;GrpB!$Q13&amp;"        "&amp;GrpB!$S13&amp;Language!$E$146&amp;GrpB!$T13</f>
        <v>   4        4 - 3</v>
      </c>
      <c r="G5" s="15"/>
      <c r="H5" s="18" t="str">
        <f>GrpC!P13</f>
        <v>Slovenia</v>
      </c>
      <c r="I5" s="19" t="str">
        <f>"   "&amp;GrpC!$Q13&amp;"        "&amp;GrpC!$S13&amp;Language!$E$146&amp;GrpC!$T13</f>
        <v>   3        1 - 3</v>
      </c>
      <c r="J5" s="12"/>
      <c r="K5" s="18" t="str">
        <f>GrpD!$P13</f>
        <v>Austria</v>
      </c>
      <c r="L5" s="19" t="str">
        <f>"   "&amp;GrpD!$Q13&amp;"        "&amp;GrpD!$S13&amp;Language!$E$146&amp;GrpD!$T13</f>
        <v>   1        0 - 3</v>
      </c>
      <c r="M5" s="12"/>
      <c r="N5" s="18" t="str">
        <f>GrpE!$P13</f>
        <v>Romania</v>
      </c>
      <c r="O5" s="19" t="str">
        <f>"   "&amp;GrpE!$Q13&amp;"        "&amp;GrpE!$S13&amp;Language!$E$146&amp;GrpE!$T13</f>
        <v>   2        2 - 3</v>
      </c>
      <c r="P5" s="15"/>
      <c r="Q5" s="18" t="str">
        <f>GrpF!$P13</f>
        <v>Türkiye</v>
      </c>
      <c r="R5" s="19" t="str">
        <f>"   "&amp;GrpF!$Q13&amp;"        "&amp;GrpF!$S13&amp;Language!$E$146&amp;GrpF!$T13</f>
        <v>   3        2 - 4</v>
      </c>
      <c r="S5" s="12"/>
      <c r="T5" s="11"/>
      <c r="U5" s="11"/>
      <c r="V5" s="11"/>
      <c r="W5" s="11"/>
      <c r="X5" s="11"/>
      <c r="Y5" s="12"/>
    </row>
    <row r="6" ht="15.75" customHeight="1">
      <c r="A6" s="20"/>
      <c r="B6" s="21" t="str">
        <f>GrpA!P14</f>
        <v>Scotland</v>
      </c>
      <c r="C6" s="22" t="str">
        <f>"   "&amp;GrpA!$Q14&amp;"        "&amp;GrpA!$S14&amp;Language!$E$146&amp;GrpA!$T14</f>
        <v>   0        2 - 5</v>
      </c>
      <c r="D6" s="23"/>
      <c r="E6" s="21" t="str">
        <f>GrpB!P14</f>
        <v>Albania</v>
      </c>
      <c r="F6" s="22" t="str">
        <f>"   "&amp;GrpB!$Q14&amp;"        "&amp;GrpB!$S14&amp;Language!$E$146&amp;GrpB!$T14</f>
        <v>   0        0 - 7</v>
      </c>
      <c r="G6" s="23"/>
      <c r="H6" s="21" t="str">
        <f>GrpC!P14</f>
        <v>Serbia</v>
      </c>
      <c r="I6" s="22" t="str">
        <f>"   "&amp;GrpC!$Q14&amp;"        "&amp;GrpC!$S14&amp;Language!$E$146&amp;GrpC!$T14</f>
        <v>   0        0 - 5</v>
      </c>
      <c r="J6" s="20"/>
      <c r="K6" s="21" t="str">
        <f>GrpD!$P14</f>
        <v>Poland</v>
      </c>
      <c r="L6" s="22" t="str">
        <f>"   "&amp;GrpD!$Q14&amp;"        "&amp;GrpD!$S14&amp;Language!$E$146&amp;GrpD!$T14</f>
        <v>   1        0 - 5</v>
      </c>
      <c r="M6" s="20"/>
      <c r="N6" s="21" t="str">
        <f>GrpE!$P14</f>
        <v>Ukraine</v>
      </c>
      <c r="O6" s="22" t="str">
        <f>"   "&amp;GrpE!$Q14&amp;"        "&amp;GrpE!$S14&amp;Language!$E$146&amp;GrpE!$T14</f>
        <v>   1        2 - 4</v>
      </c>
      <c r="P6" s="23"/>
      <c r="Q6" s="21" t="str">
        <f>GrpF!$P14</f>
        <v>Georgia</v>
      </c>
      <c r="R6" s="22" t="str">
        <f>"   "&amp;GrpF!$Q14&amp;"        "&amp;GrpF!$S14&amp;Language!$E$146&amp;GrpF!$T14</f>
        <v>   1        1 - 3</v>
      </c>
      <c r="S6" s="20"/>
      <c r="T6" s="11"/>
      <c r="U6" s="11"/>
      <c r="V6" s="11"/>
      <c r="W6" s="11"/>
      <c r="X6" s="11"/>
      <c r="Y6" s="20"/>
      <c r="Z6" s="24"/>
    </row>
    <row r="7" ht="13.5" customHeight="1">
      <c r="A7" s="12"/>
      <c r="B7" s="25" t="str">
        <f>IF(Distinctness!$G$13=0,"",IF(Distinctness!$D$4&gt;0,Distinctness!$J$4,Distinctness!$J$5))</f>
        <v>The placement has been clarified in all groups.</v>
      </c>
      <c r="S7" s="26"/>
      <c r="T7" s="26"/>
      <c r="U7" s="26"/>
      <c r="V7" s="26"/>
      <c r="W7" s="26"/>
      <c r="X7" s="26"/>
      <c r="Y7" s="12"/>
    </row>
    <row r="8" ht="11.25" customHeight="1">
      <c r="B8" s="27" t="str">
        <f>IF(GrpA!$X$11&gt;0,"•","")</f>
        <v/>
      </c>
      <c r="C8" s="28"/>
      <c r="D8" s="29"/>
      <c r="E8" s="27" t="str">
        <f>IF(GrpB!$X$11&gt;0,"•","")</f>
        <v/>
      </c>
      <c r="F8" s="28"/>
      <c r="G8" s="29"/>
      <c r="H8" s="27" t="str">
        <f>IF(GrpC!$X$11&gt;0,"•","")</f>
        <v/>
      </c>
      <c r="I8" s="28"/>
      <c r="J8" s="29"/>
      <c r="K8" s="27" t="str">
        <f>IF(GrpD!$X$11&gt;0,"•","")</f>
        <v/>
      </c>
      <c r="L8" s="28"/>
      <c r="M8" s="30"/>
      <c r="N8" s="27" t="str">
        <f>IF(GrpE!$X$11&gt;0,"•","")</f>
        <v/>
      </c>
      <c r="O8" s="28"/>
      <c r="P8" s="29"/>
      <c r="Q8" s="27" t="str">
        <f>IF(GrpF!$X$11&gt;0,"•","")</f>
        <v/>
      </c>
      <c r="R8" s="28"/>
      <c r="S8" s="31"/>
      <c r="T8" s="32"/>
      <c r="V8" s="29"/>
      <c r="W8" s="32"/>
    </row>
    <row r="9" ht="19.5" customHeight="1">
      <c r="B9" s="33" t="str">
        <f>Language!$E$95&amp;" A"</f>
        <v>Group A</v>
      </c>
      <c r="C9" s="34"/>
      <c r="D9" s="35"/>
      <c r="E9" s="33" t="str">
        <f>Language!$E$95&amp;" B"</f>
        <v>Group B</v>
      </c>
      <c r="F9" s="34"/>
      <c r="H9" s="33" t="str">
        <f>Language!$E$95&amp;" C"</f>
        <v>Group C</v>
      </c>
      <c r="I9" s="34"/>
      <c r="K9" s="33" t="str">
        <f>Language!$E$95&amp;" D"</f>
        <v>Group D</v>
      </c>
      <c r="L9" s="34"/>
      <c r="N9" s="33" t="str">
        <f>Language!$E$95&amp;" E"</f>
        <v>Group E</v>
      </c>
      <c r="O9" s="34"/>
      <c r="Q9" s="33" t="str">
        <f>Language!$E$95&amp;" F"</f>
        <v>Group F</v>
      </c>
      <c r="R9" s="34"/>
      <c r="T9" s="36"/>
      <c r="U9" s="36"/>
      <c r="V9" s="36"/>
      <c r="W9" s="36"/>
      <c r="X9" s="36"/>
    </row>
    <row r="10" ht="9.75" customHeight="1">
      <c r="B10" s="37"/>
      <c r="C10" s="37"/>
      <c r="D10" s="35"/>
      <c r="E10" s="37"/>
      <c r="F10" s="37"/>
      <c r="H10" s="37"/>
      <c r="I10" s="37"/>
      <c r="K10" s="37"/>
      <c r="L10" s="37"/>
      <c r="N10" s="37"/>
      <c r="O10" s="37"/>
      <c r="Q10" s="37"/>
      <c r="R10" s="37"/>
      <c r="T10" s="37"/>
      <c r="U10" s="37"/>
      <c r="W10" s="37"/>
      <c r="X10" s="37"/>
    </row>
    <row r="11" ht="15.0" customHeight="1">
      <c r="A11" s="38">
        <v>1.0</v>
      </c>
      <c r="B11" s="39" t="str">
        <f>VLOOKUP(A11,Matches!$B$4:$K$58,7,0)</f>
        <v>Munich</v>
      </c>
      <c r="C11" s="40"/>
      <c r="D11" s="38">
        <v>3.0</v>
      </c>
      <c r="E11" s="39" t="str">
        <f>VLOOKUP(D11,Matches!$B$4:$K$58,7,0)</f>
        <v>Berlin</v>
      </c>
      <c r="F11" s="40"/>
      <c r="G11" s="38">
        <v>6.0</v>
      </c>
      <c r="H11" s="39" t="str">
        <f>VLOOKUP(G11,Matches!$B$4:$K$58,7,0)</f>
        <v>Stuttgart</v>
      </c>
      <c r="I11" s="40"/>
      <c r="J11" s="38">
        <v>7.0</v>
      </c>
      <c r="K11" s="39" t="str">
        <f>VLOOKUP(J11,Matches!$B$4:$K$58,7,0)</f>
        <v>Hamburg</v>
      </c>
      <c r="L11" s="40"/>
      <c r="M11" s="38">
        <v>10.0</v>
      </c>
      <c r="N11" s="39" t="str">
        <f>VLOOKUP(M11,Matches!$B$4:$K$58,7,0)</f>
        <v>Munich</v>
      </c>
      <c r="O11" s="40"/>
      <c r="P11" s="38">
        <v>11.0</v>
      </c>
      <c r="Q11" s="39" t="str">
        <f>VLOOKUP(P11,Matches!$B$4:$K$58,7,0)</f>
        <v>Dortmund</v>
      </c>
      <c r="R11" s="40"/>
      <c r="S11" s="38"/>
      <c r="T11" s="41" t="str">
        <f>Language!$E$148</f>
        <v>Qualification for the Round of 16</v>
      </c>
      <c r="U11" s="42"/>
      <c r="V11" s="42"/>
      <c r="W11" s="42"/>
      <c r="X11" s="43"/>
    </row>
    <row r="12" ht="15.0" customHeight="1">
      <c r="B12" s="44">
        <f>VLOOKUP(A11,Matches!$B$4:$K$58,5,0)</f>
        <v>45457.875</v>
      </c>
      <c r="C12" s="45"/>
      <c r="E12" s="44">
        <f>VLOOKUP(D11,Matches!$B$4:$K$58,5,0)</f>
        <v>45458.75</v>
      </c>
      <c r="F12" s="45"/>
      <c r="H12" s="44">
        <f>VLOOKUP(G11,Matches!$B$4:$K$58,5,0)</f>
        <v>45459.75</v>
      </c>
      <c r="I12" s="45"/>
      <c r="K12" s="44">
        <f>VLOOKUP(J11,Matches!$B$4:$K$58,5,0)</f>
        <v>45459.625</v>
      </c>
      <c r="L12" s="45"/>
      <c r="N12" s="44">
        <f>VLOOKUP(M11,Matches!$B$4:$K$58,5,0)</f>
        <v>45460.625</v>
      </c>
      <c r="O12" s="45"/>
      <c r="Q12" s="44">
        <f>VLOOKUP(P11,Matches!$B$4:$K$58,5,0)</f>
        <v>45461.75</v>
      </c>
      <c r="R12" s="45"/>
      <c r="T12" s="46"/>
      <c r="U12" s="47"/>
      <c r="V12" s="47"/>
      <c r="W12" s="47"/>
      <c r="X12" s="48"/>
    </row>
    <row r="13" ht="14.25" customHeight="1">
      <c r="B13" s="49" t="str">
        <f>VLOOKUP(A11,Matches!$B$4:$K$58,8,0)</f>
        <v>Germany</v>
      </c>
      <c r="C13" s="50" t="str">
        <f>VLOOKUP(A11,Matches!$B$4:$K$58,9,0)</f>
        <v>Scotland</v>
      </c>
      <c r="E13" s="49" t="str">
        <f>VLOOKUP(D11,Matches!$B$4:$K$58,8,0)</f>
        <v>Spain</v>
      </c>
      <c r="F13" s="50" t="str">
        <f>VLOOKUP(D11,Matches!$B$4:$K$58,9,0)</f>
        <v>Croatia</v>
      </c>
      <c r="H13" s="49" t="str">
        <f>VLOOKUP(G11,Matches!$B$4:$K$58,8,0)</f>
        <v>Slovenia</v>
      </c>
      <c r="I13" s="50" t="str">
        <f>VLOOKUP(G11,Matches!$B$4:$K$58,9,0)</f>
        <v>Denmark</v>
      </c>
      <c r="K13" s="49" t="str">
        <f>VLOOKUP(J11,Matches!$B$4:$K$58,8,0)</f>
        <v>Poland</v>
      </c>
      <c r="L13" s="50" t="str">
        <f>VLOOKUP(J11,Matches!$B$4:$K$58,9,0)</f>
        <v>Netherlands</v>
      </c>
      <c r="N13" s="49" t="str">
        <f>VLOOKUP(M11,Matches!$B$4:$K$58,8,0)</f>
        <v>Romania</v>
      </c>
      <c r="O13" s="50" t="str">
        <f>VLOOKUP(M11,Matches!$B$4:$K$58,9,0)</f>
        <v>Ukraine</v>
      </c>
      <c r="Q13" s="49" t="str">
        <f>VLOOKUP(P11,Matches!$B$4:$K$58,8,0)</f>
        <v>Türkiye</v>
      </c>
      <c r="R13" s="50" t="str">
        <f>VLOOKUP(P11,Matches!$B$4:$K$58,9,0)</f>
        <v>Georgia</v>
      </c>
      <c r="T13" s="51"/>
      <c r="U13" s="52"/>
      <c r="V13" s="52"/>
      <c r="W13" s="52"/>
      <c r="X13" s="53"/>
    </row>
    <row r="14" ht="14.25" customHeight="1">
      <c r="B14" s="54">
        <v>2.0</v>
      </c>
      <c r="C14" s="55">
        <v>1.0</v>
      </c>
      <c r="E14" s="54">
        <v>0.0</v>
      </c>
      <c r="F14" s="55">
        <v>0.0</v>
      </c>
      <c r="H14" s="54">
        <v>0.0</v>
      </c>
      <c r="I14" s="55">
        <v>1.0</v>
      </c>
      <c r="K14" s="54">
        <v>0.0</v>
      </c>
      <c r="L14" s="55">
        <v>2.0</v>
      </c>
      <c r="N14" s="54">
        <v>1.0</v>
      </c>
      <c r="O14" s="55">
        <v>1.0</v>
      </c>
      <c r="Q14" s="54">
        <v>1.0</v>
      </c>
      <c r="R14" s="55">
        <v>0.0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6"/>
      <c r="U15" s="47"/>
      <c r="V15" s="47"/>
      <c r="W15" s="47"/>
      <c r="X15" s="48"/>
    </row>
    <row r="16" ht="15.0" customHeight="1">
      <c r="A16" s="38">
        <v>2.0</v>
      </c>
      <c r="B16" s="39" t="str">
        <f>VLOOKUP(A16,Matches!$B$4:$K$58,7,0)</f>
        <v>Cologne</v>
      </c>
      <c r="C16" s="40"/>
      <c r="D16" s="38">
        <v>4.0</v>
      </c>
      <c r="E16" s="39" t="str">
        <f>VLOOKUP(D16,Matches!$B$4:$K$58,7,0)</f>
        <v>Dortmund</v>
      </c>
      <c r="F16" s="40"/>
      <c r="G16" s="38">
        <v>5.0</v>
      </c>
      <c r="H16" s="39" t="str">
        <f>VLOOKUP(G16,Matches!$B$4:$K$58,7,0)</f>
        <v>Gelsenkirchen</v>
      </c>
      <c r="I16" s="40"/>
      <c r="J16" s="38">
        <v>8.0</v>
      </c>
      <c r="K16" s="39" t="str">
        <f>VLOOKUP(J16,Matches!$B$4:$K$58,7,0)</f>
        <v>Dusseldorf</v>
      </c>
      <c r="L16" s="40"/>
      <c r="M16" s="38">
        <v>9.0</v>
      </c>
      <c r="N16" s="39" t="str">
        <f>VLOOKUP(M16,Matches!$B$4:$K$58,7,0)</f>
        <v>Frankfurt</v>
      </c>
      <c r="O16" s="40"/>
      <c r="P16" s="38">
        <v>12.0</v>
      </c>
      <c r="Q16" s="39" t="str">
        <f>VLOOKUP(P16,Matches!$B$4:$K$58,7,0)</f>
        <v>Leipzig</v>
      </c>
      <c r="R16" s="40"/>
      <c r="S16" s="38"/>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VLOOKUP(A16,Matches!$B$4:$K$58,5,0)</f>
        <v>45458.625</v>
      </c>
      <c r="C17" s="45"/>
      <c r="E17" s="44">
        <f>VLOOKUP(D16,Matches!$B$4:$K$58,5,0)</f>
        <v>45458.875</v>
      </c>
      <c r="F17" s="45"/>
      <c r="H17" s="44">
        <f>VLOOKUP(G16,Matches!$B$4:$K$58,5,0)</f>
        <v>45459.875</v>
      </c>
      <c r="I17" s="45"/>
      <c r="K17" s="44">
        <f>VLOOKUP(J16,Matches!$B$4:$K$58,5,0)</f>
        <v>45460.875</v>
      </c>
      <c r="L17" s="45"/>
      <c r="N17" s="44">
        <f>VLOOKUP(M16,Matches!$B$4:$K$58,5,0)</f>
        <v>45460.75</v>
      </c>
      <c r="O17" s="45"/>
      <c r="Q17" s="44">
        <f>VLOOKUP(P16,Matches!$B$4:$K$58,5,0)</f>
        <v>45461.875</v>
      </c>
      <c r="R17" s="45"/>
      <c r="T17" s="61"/>
      <c r="X17" s="62"/>
    </row>
    <row r="18" ht="14.25" customHeight="1">
      <c r="B18" s="49" t="str">
        <f>VLOOKUP(A16,Matches!$B$4:$K$58,8,0)</f>
        <v>Hungary</v>
      </c>
      <c r="C18" s="50" t="str">
        <f>VLOOKUP(A16,Matches!$B$4:$K$58,9,0)</f>
        <v>Switzerland</v>
      </c>
      <c r="E18" s="49" t="str">
        <f>VLOOKUP(D16,Matches!$B$4:$K$58,8,0)</f>
        <v>Italy</v>
      </c>
      <c r="F18" s="50" t="str">
        <f>VLOOKUP(D16,Matches!$B$4:$K$58,9,0)</f>
        <v>Albania</v>
      </c>
      <c r="H18" s="49" t="str">
        <f>VLOOKUP(G16,Matches!$B$4:$K$58,8,0)</f>
        <v>Serbia</v>
      </c>
      <c r="I18" s="50" t="str">
        <f>VLOOKUP(G16,Matches!$B$4:$K$58,9,0)</f>
        <v>England</v>
      </c>
      <c r="K18" s="49" t="str">
        <f>VLOOKUP(J16,Matches!$B$4:$K$58,8,0)</f>
        <v>Austria</v>
      </c>
      <c r="L18" s="50" t="str">
        <f>VLOOKUP(J16,Matches!$B$4:$K$58,9,0)</f>
        <v>France</v>
      </c>
      <c r="N18" s="49" t="str">
        <f>VLOOKUP(M16,Matches!$B$4:$K$58,8,0)</f>
        <v>Belgium</v>
      </c>
      <c r="O18" s="50" t="str">
        <f>VLOOKUP(M16,Matches!$B$4:$K$58,9,0)</f>
        <v>Slovakia</v>
      </c>
      <c r="Q18" s="49" t="str">
        <f>VLOOKUP(P16,Matches!$B$4:$K$58,8,0)</f>
        <v>Portugal</v>
      </c>
      <c r="R18" s="50" t="str">
        <f>VLOOKUP(P16,Matches!$B$4:$K$58,9,0)</f>
        <v>Czechia</v>
      </c>
      <c r="T18" s="61"/>
      <c r="X18" s="62"/>
    </row>
    <row r="19" ht="14.25" customHeight="1">
      <c r="B19" s="54">
        <v>1.0</v>
      </c>
      <c r="C19" s="55">
        <v>1.0</v>
      </c>
      <c r="E19" s="54">
        <v>3.0</v>
      </c>
      <c r="F19" s="55">
        <v>0.0</v>
      </c>
      <c r="H19" s="54">
        <v>0.0</v>
      </c>
      <c r="I19" s="55">
        <v>2.0</v>
      </c>
      <c r="K19" s="54">
        <v>0.0</v>
      </c>
      <c r="L19" s="55">
        <v>2.0</v>
      </c>
      <c r="N19" s="54">
        <v>2.0</v>
      </c>
      <c r="O19" s="55">
        <v>0.0</v>
      </c>
      <c r="Q19" s="54">
        <v>1.0</v>
      </c>
      <c r="R19" s="55">
        <v>1.0</v>
      </c>
      <c r="T19" s="61"/>
      <c r="X19" s="62"/>
    </row>
    <row r="20" ht="9.75" customHeight="1">
      <c r="B20" s="59"/>
      <c r="C20" s="59"/>
      <c r="E20" s="59"/>
      <c r="F20" s="59"/>
      <c r="H20" s="59"/>
      <c r="I20" s="59"/>
      <c r="K20" s="59"/>
      <c r="L20" s="59"/>
      <c r="N20" s="59"/>
      <c r="O20" s="59"/>
      <c r="Q20" s="59"/>
      <c r="R20" s="59"/>
      <c r="T20" s="61"/>
      <c r="X20" s="62"/>
    </row>
    <row r="21" ht="14.25" customHeight="1">
      <c r="A21" s="38">
        <v>14.0</v>
      </c>
      <c r="B21" s="39" t="str">
        <f>VLOOKUP(A21,Matches!$B$4:$K$58,7,0)</f>
        <v>Stuttgart</v>
      </c>
      <c r="C21" s="40"/>
      <c r="D21" s="38">
        <v>15.0</v>
      </c>
      <c r="E21" s="39" t="str">
        <f>VLOOKUP(D21,Matches!$B$4:$K$58,7,0)</f>
        <v>Hamburg</v>
      </c>
      <c r="F21" s="40"/>
      <c r="G21" s="38">
        <v>18.0</v>
      </c>
      <c r="H21" s="39" t="str">
        <f>VLOOKUP(G21,Matches!$B$4:$K$58,7,0)</f>
        <v>Munich</v>
      </c>
      <c r="I21" s="40"/>
      <c r="J21" s="38">
        <v>19.0</v>
      </c>
      <c r="K21" s="39" t="str">
        <f>VLOOKUP(J21,Matches!$B$4:$K$58,7,0)</f>
        <v>Berlin</v>
      </c>
      <c r="L21" s="40"/>
      <c r="M21" s="38">
        <v>21.0</v>
      </c>
      <c r="N21" s="39" t="str">
        <f>VLOOKUP(M21,Matches!$B$4:$K$58,7,0)</f>
        <v>Dusseldorf</v>
      </c>
      <c r="O21" s="40"/>
      <c r="P21" s="38">
        <v>24.0</v>
      </c>
      <c r="Q21" s="39" t="str">
        <f>VLOOKUP(P21,Matches!$B$4:$K$58,7,0)</f>
        <v>Hamburg</v>
      </c>
      <c r="R21" s="40"/>
      <c r="S21" s="38"/>
      <c r="T21" s="61"/>
      <c r="X21" s="62"/>
    </row>
    <row r="22" ht="14.25" customHeight="1">
      <c r="B22" s="44">
        <f>VLOOKUP(A21,Matches!$B$4:$K$58,5,0)</f>
        <v>45462.75</v>
      </c>
      <c r="C22" s="45"/>
      <c r="E22" s="44">
        <f>VLOOKUP(D21,Matches!$B$4:$K$58,5,0)</f>
        <v>45462.625</v>
      </c>
      <c r="F22" s="45"/>
      <c r="H22" s="44">
        <f>VLOOKUP(G21,Matches!$B$4:$K$58,5,0)</f>
        <v>45463.625</v>
      </c>
      <c r="I22" s="45"/>
      <c r="K22" s="44">
        <f>VLOOKUP(J21,Matches!$B$4:$K$58,5,0)</f>
        <v>45464.75</v>
      </c>
      <c r="L22" s="45"/>
      <c r="N22" s="44">
        <f>VLOOKUP(M21,Matches!$B$4:$K$58,5,0)</f>
        <v>45464.625</v>
      </c>
      <c r="O22" s="45"/>
      <c r="Q22" s="44">
        <f>VLOOKUP(P21,Matches!$B$4:$K$58,5,0)</f>
        <v>45465.625</v>
      </c>
      <c r="R22" s="45"/>
      <c r="T22" s="61"/>
      <c r="X22" s="62"/>
    </row>
    <row r="23" ht="14.25" customHeight="1">
      <c r="B23" s="49" t="str">
        <f>VLOOKUP(A21,Matches!$B$4:$K$58,8,0)</f>
        <v>Germany</v>
      </c>
      <c r="C23" s="50" t="str">
        <f>VLOOKUP(A21,Matches!$B$4:$K$58,9,0)</f>
        <v>Hungary</v>
      </c>
      <c r="E23" s="49" t="str">
        <f>VLOOKUP(D21,Matches!$B$4:$K$58,8,0)</f>
        <v>Croatia</v>
      </c>
      <c r="F23" s="50" t="str">
        <f>VLOOKUP(D21,Matches!$B$4:$K$58,9,0)</f>
        <v>Albania</v>
      </c>
      <c r="H23" s="49" t="str">
        <f>VLOOKUP(G21,Matches!$B$4:$K$58,8,0)</f>
        <v>Slovenia</v>
      </c>
      <c r="I23" s="50" t="str">
        <f>VLOOKUP(G21,Matches!$B$4:$K$58,9,0)</f>
        <v>Serbia</v>
      </c>
      <c r="K23" s="49" t="str">
        <f>VLOOKUP(J21,Matches!$B$4:$K$58,8,0)</f>
        <v>Poland</v>
      </c>
      <c r="L23" s="50" t="str">
        <f>VLOOKUP(J21,Matches!$B$4:$K$58,9,0)</f>
        <v>Austria</v>
      </c>
      <c r="N23" s="49" t="str">
        <f>VLOOKUP(M21,Matches!$B$4:$K$58,8,0)</f>
        <v>Slovakia</v>
      </c>
      <c r="O23" s="50" t="str">
        <f>VLOOKUP(M21,Matches!$B$4:$K$58,9,0)</f>
        <v>Ukraine</v>
      </c>
      <c r="Q23" s="49" t="str">
        <f>VLOOKUP(P21,Matches!$B$4:$K$58,8,0)</f>
        <v>Georgia</v>
      </c>
      <c r="R23" s="50" t="str">
        <f>VLOOKUP(P21,Matches!$B$4:$K$58,9,0)</f>
        <v>Czechia</v>
      </c>
      <c r="T23" s="61"/>
      <c r="X23" s="62"/>
    </row>
    <row r="24" ht="14.25" customHeight="1">
      <c r="B24" s="54">
        <v>1.0</v>
      </c>
      <c r="C24" s="55">
        <v>0.0</v>
      </c>
      <c r="E24" s="54">
        <v>1.0</v>
      </c>
      <c r="F24" s="55">
        <v>0.0</v>
      </c>
      <c r="H24" s="54">
        <v>1.0</v>
      </c>
      <c r="I24" s="55">
        <v>0.0</v>
      </c>
      <c r="K24" s="54">
        <v>0.0</v>
      </c>
      <c r="L24" s="55">
        <v>0.0</v>
      </c>
      <c r="N24" s="54">
        <v>1.0</v>
      </c>
      <c r="O24" s="55">
        <v>0.0</v>
      </c>
      <c r="Q24" s="54">
        <v>0.0</v>
      </c>
      <c r="R24" s="55">
        <v>1.0</v>
      </c>
      <c r="T24" s="61"/>
      <c r="X24" s="62"/>
    </row>
    <row r="25" ht="9.75" customHeight="1">
      <c r="B25" s="59"/>
      <c r="C25" s="59"/>
      <c r="E25" s="59"/>
      <c r="F25" s="59"/>
      <c r="H25" s="59"/>
      <c r="I25" s="59"/>
      <c r="K25" s="59"/>
      <c r="L25" s="59"/>
      <c r="N25" s="59"/>
      <c r="O25" s="59"/>
      <c r="Q25" s="59"/>
      <c r="R25" s="59"/>
      <c r="T25" s="61"/>
      <c r="X25" s="62"/>
    </row>
    <row r="26" ht="14.25" customHeight="1">
      <c r="A26" s="38">
        <v>13.0</v>
      </c>
      <c r="B26" s="39" t="str">
        <f>VLOOKUP(A26,Matches!$B$4:$K$58,7,0)</f>
        <v>Cologne</v>
      </c>
      <c r="C26" s="40"/>
      <c r="D26" s="38">
        <v>16.0</v>
      </c>
      <c r="E26" s="39" t="str">
        <f>VLOOKUP(D26,Matches!$B$4:$K$58,7,0)</f>
        <v>Gelsenkirchen</v>
      </c>
      <c r="F26" s="40"/>
      <c r="G26" s="38">
        <v>17.0</v>
      </c>
      <c r="H26" s="39" t="str">
        <f>VLOOKUP(G26,Matches!$B$4:$K$58,7,0)</f>
        <v>Frankfurt</v>
      </c>
      <c r="I26" s="40"/>
      <c r="J26" s="38">
        <v>20.0</v>
      </c>
      <c r="K26" s="39" t="str">
        <f>VLOOKUP(J26,Matches!$B$4:$K$58,7,0)</f>
        <v>Leipzig</v>
      </c>
      <c r="L26" s="40"/>
      <c r="M26" s="38">
        <v>22.0</v>
      </c>
      <c r="N26" s="39" t="str">
        <f>VLOOKUP(M26,Matches!$B$4:$K$58,7,0)</f>
        <v>Cologne</v>
      </c>
      <c r="O26" s="40"/>
      <c r="P26" s="38">
        <v>23.0</v>
      </c>
      <c r="Q26" s="39" t="str">
        <f>VLOOKUP(P26,Matches!$B$4:$K$58,7,0)</f>
        <v>Dortmund</v>
      </c>
      <c r="R26" s="40"/>
      <c r="S26" s="38"/>
      <c r="T26" s="61"/>
      <c r="X26" s="62"/>
    </row>
    <row r="27" ht="14.25" customHeight="1">
      <c r="B27" s="44">
        <f>VLOOKUP(A26,Matches!$B$4:$K$58,5,0)</f>
        <v>45462.875</v>
      </c>
      <c r="C27" s="45"/>
      <c r="E27" s="44">
        <f>VLOOKUP(D26,Matches!$B$4:$K$58,5,0)</f>
        <v>45463.875</v>
      </c>
      <c r="F27" s="45"/>
      <c r="H27" s="44">
        <f>VLOOKUP(G26,Matches!$B$4:$K$58,5,0)</f>
        <v>45463.75</v>
      </c>
      <c r="I27" s="45"/>
      <c r="K27" s="44">
        <f>VLOOKUP(J26,Matches!$B$4:$K$58,5,0)</f>
        <v>45464.875</v>
      </c>
      <c r="L27" s="45"/>
      <c r="N27" s="44">
        <f>VLOOKUP(M26,Matches!$B$4:$K$58,5,0)</f>
        <v>45465.875</v>
      </c>
      <c r="O27" s="45"/>
      <c r="Q27" s="44">
        <f>VLOOKUP(P26,Matches!$B$4:$K$58,5,0)</f>
        <v>45465.75</v>
      </c>
      <c r="R27" s="45"/>
      <c r="T27" s="46"/>
      <c r="U27" s="47"/>
      <c r="V27" s="47"/>
      <c r="W27" s="47"/>
      <c r="X27" s="48"/>
    </row>
    <row r="28" ht="14.25" customHeight="1">
      <c r="B28" s="49" t="str">
        <f>VLOOKUP(A26,Matches!$B$4:$K$58,8,0)</f>
        <v>Scotland</v>
      </c>
      <c r="C28" s="50" t="str">
        <f>VLOOKUP(A26,Matches!$B$4:$K$58,9,0)</f>
        <v>Switzerland</v>
      </c>
      <c r="E28" s="49" t="str">
        <f>VLOOKUP(D26,Matches!$B$4:$K$58,8,0)</f>
        <v>Spain</v>
      </c>
      <c r="F28" s="50" t="str">
        <f>VLOOKUP(D26,Matches!$B$4:$K$58,9,0)</f>
        <v>Italy</v>
      </c>
      <c r="H28" s="49" t="str">
        <f>VLOOKUP(G26,Matches!$B$4:$K$58,8,0)</f>
        <v>Denmark</v>
      </c>
      <c r="I28" s="50" t="str">
        <f>VLOOKUP(G26,Matches!$B$4:$K$58,9,0)</f>
        <v>England</v>
      </c>
      <c r="K28" s="49" t="str">
        <f>VLOOKUP(J26,Matches!$B$4:$K$58,8,0)</f>
        <v>Netherlands</v>
      </c>
      <c r="L28" s="50" t="str">
        <f>VLOOKUP(J26,Matches!$B$4:$K$58,9,0)</f>
        <v>France</v>
      </c>
      <c r="N28" s="49" t="str">
        <f>VLOOKUP(M26,Matches!$B$4:$K$58,8,0)</f>
        <v>Belgium</v>
      </c>
      <c r="O28" s="50" t="str">
        <f>VLOOKUP(M26,Matches!$B$4:$K$58,9,0)</f>
        <v>Romania</v>
      </c>
      <c r="Q28" s="49" t="str">
        <f>VLOOKUP(P26,Matches!$B$4:$K$58,8,0)</f>
        <v>Türkiye</v>
      </c>
      <c r="R28" s="50" t="str">
        <f>VLOOKUP(P26,Matches!$B$4:$K$58,9,0)</f>
        <v>Portugal</v>
      </c>
      <c r="T28" s="63"/>
      <c r="U28" s="64"/>
      <c r="V28" s="64"/>
      <c r="W28" s="64"/>
      <c r="X28" s="65"/>
    </row>
    <row r="29" ht="14.25" customHeight="1">
      <c r="B29" s="54">
        <v>0.0</v>
      </c>
      <c r="C29" s="55">
        <v>1.0</v>
      </c>
      <c r="E29" s="54">
        <v>0.0</v>
      </c>
      <c r="F29" s="55">
        <v>0.0</v>
      </c>
      <c r="H29" s="54">
        <v>2.0</v>
      </c>
      <c r="I29" s="55">
        <v>1.0</v>
      </c>
      <c r="K29" s="54">
        <v>2.0</v>
      </c>
      <c r="L29" s="55">
        <v>1.0</v>
      </c>
      <c r="N29" s="54">
        <v>1.0</v>
      </c>
      <c r="O29" s="55">
        <v>0.0</v>
      </c>
      <c r="Q29" s="54">
        <v>1.0</v>
      </c>
      <c r="R29" s="55">
        <v>2.0</v>
      </c>
      <c r="T29" s="66"/>
      <c r="U29" s="67"/>
      <c r="V29" s="67"/>
      <c r="W29" s="67"/>
      <c r="X29" s="68"/>
    </row>
    <row r="30" ht="9.75" customHeight="1">
      <c r="B30" s="59"/>
      <c r="C30" s="59"/>
      <c r="E30" s="59"/>
      <c r="F30" s="59"/>
      <c r="H30" s="59"/>
      <c r="I30" s="59"/>
      <c r="K30" s="59"/>
      <c r="L30" s="59"/>
      <c r="N30" s="59"/>
      <c r="O30" s="59"/>
      <c r="Q30" s="59"/>
      <c r="R30" s="59"/>
      <c r="T30" s="69"/>
      <c r="U30" s="69"/>
      <c r="V30" s="69"/>
      <c r="W30" s="69"/>
      <c r="X30" s="69"/>
    </row>
    <row r="31" ht="15.0" customHeight="1">
      <c r="A31" s="38">
        <v>25.0</v>
      </c>
      <c r="B31" s="39" t="str">
        <f>VLOOKUP(A31,Matches!$B$4:$K$58,7,0)</f>
        <v>Frankfurt</v>
      </c>
      <c r="C31" s="40"/>
      <c r="D31" s="38">
        <v>27.0</v>
      </c>
      <c r="E31" s="39" t="str">
        <f>VLOOKUP(D31,Matches!$B$4:$K$58,7,0)</f>
        <v>Dusseldorf</v>
      </c>
      <c r="F31" s="40"/>
      <c r="G31" s="38">
        <v>29.0</v>
      </c>
      <c r="H31" s="39" t="str">
        <f>VLOOKUP(G31,Matches!$B$4:$K$58,7,0)</f>
        <v>Cologne</v>
      </c>
      <c r="I31" s="40"/>
      <c r="J31" s="38">
        <v>31.0</v>
      </c>
      <c r="K31" s="39" t="str">
        <f>VLOOKUP(J31,Matches!$B$4:$K$58,7,0)</f>
        <v>Berlin</v>
      </c>
      <c r="L31" s="40"/>
      <c r="M31" s="38">
        <v>33.0</v>
      </c>
      <c r="N31" s="39" t="str">
        <f>VLOOKUP(M31,Matches!$B$4:$K$58,7,0)</f>
        <v>Frankfurt</v>
      </c>
      <c r="O31" s="40"/>
      <c r="P31" s="38">
        <v>35.0</v>
      </c>
      <c r="Q31" s="39" t="str">
        <f>VLOOKUP(P31,Matches!$B$4:$K$58,7,0)</f>
        <v>Gelsenkirchen</v>
      </c>
      <c r="R31" s="40"/>
      <c r="S31" s="38"/>
      <c r="T31" s="70" t="str">
        <f>Language!$E$134</f>
        <v>The red dot   •</v>
      </c>
      <c r="U31" s="42"/>
      <c r="V31" s="42"/>
      <c r="W31" s="42"/>
      <c r="X31" s="43"/>
    </row>
    <row r="32" ht="15.0" customHeight="1">
      <c r="B32" s="44">
        <f>VLOOKUP(A31,Matches!$B$4:$K$58,5,0)</f>
        <v>45466.875</v>
      </c>
      <c r="C32" s="45"/>
      <c r="E32" s="44">
        <f>VLOOKUP(D31,Matches!$B$4:$K$58,5,0)</f>
        <v>45467.875</v>
      </c>
      <c r="F32" s="45"/>
      <c r="H32" s="44">
        <f>VLOOKUP(G31,Matches!$B$4:$K$58,5,0)</f>
        <v>45468.875</v>
      </c>
      <c r="I32" s="45"/>
      <c r="K32" s="44">
        <f>VLOOKUP(J31,Matches!$B$4:$K$58,5,0)</f>
        <v>45468.75</v>
      </c>
      <c r="L32" s="45"/>
      <c r="N32" s="44">
        <f>VLOOKUP(M31,Matches!$B$4:$K$58,5,0)</f>
        <v>45469.75</v>
      </c>
      <c r="O32" s="45"/>
      <c r="Q32" s="44">
        <f>VLOOKUP(P31,Matches!$B$4:$K$58,5,0)</f>
        <v>45469.875</v>
      </c>
      <c r="R32" s="45"/>
      <c r="T32" s="46"/>
      <c r="U32" s="47"/>
      <c r="V32" s="47"/>
      <c r="W32" s="47"/>
      <c r="X32" s="48"/>
    </row>
    <row r="33" ht="15.0" customHeight="1">
      <c r="B33" s="49" t="str">
        <f>VLOOKUP(A31,Matches!$B$4:$K$58,8,0)</f>
        <v>Switzerland</v>
      </c>
      <c r="C33" s="50" t="str">
        <f>VLOOKUP(A31,Matches!$B$4:$K$58,9,0)</f>
        <v>Germany</v>
      </c>
      <c r="E33" s="49" t="str">
        <f>VLOOKUP(D31,Matches!$B$4:$K$58,8,0)</f>
        <v>Albania</v>
      </c>
      <c r="F33" s="50" t="str">
        <f>VLOOKUP(D31,Matches!$B$4:$K$58,9,0)</f>
        <v>Spain</v>
      </c>
      <c r="H33" s="49" t="str">
        <f>VLOOKUP(G31,Matches!$B$4:$K$58,8,0)</f>
        <v>England</v>
      </c>
      <c r="I33" s="50" t="str">
        <f>VLOOKUP(G31,Matches!$B$4:$K$58,9,0)</f>
        <v>Slovenia</v>
      </c>
      <c r="K33" s="49" t="str">
        <f>VLOOKUP(J31,Matches!$B$4:$K$58,8,0)</f>
        <v>Netherlands</v>
      </c>
      <c r="L33" s="50" t="str">
        <f>VLOOKUP(J31,Matches!$B$4:$K$58,9,0)</f>
        <v>Austria</v>
      </c>
      <c r="N33" s="49" t="str">
        <f>VLOOKUP(M31,Matches!$B$4:$K$58,8,0)</f>
        <v>Slovakia</v>
      </c>
      <c r="O33" s="50" t="str">
        <f>VLOOKUP(M31,Matches!$B$4:$K$58,9,0)</f>
        <v>Romania</v>
      </c>
      <c r="Q33" s="49" t="str">
        <f>VLOOKUP(P31,Matches!$B$4:$K$58,8,0)</f>
        <v>Georgia</v>
      </c>
      <c r="R33" s="50" t="str">
        <f>VLOOKUP(P31,Matches!$B$4:$K$58,9,0)</f>
        <v>Portugal</v>
      </c>
      <c r="T33" s="71"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4">
        <v>0.0</v>
      </c>
      <c r="C34" s="55">
        <v>1.0</v>
      </c>
      <c r="E34" s="54">
        <v>0.0</v>
      </c>
      <c r="F34" s="55">
        <v>3.0</v>
      </c>
      <c r="H34" s="54">
        <v>2.0</v>
      </c>
      <c r="I34" s="55">
        <v>0.0</v>
      </c>
      <c r="K34" s="54">
        <v>1.0</v>
      </c>
      <c r="L34" s="55">
        <v>0.0</v>
      </c>
      <c r="N34" s="54">
        <v>1.0</v>
      </c>
      <c r="O34" s="55">
        <v>1.0</v>
      </c>
      <c r="Q34" s="54">
        <v>1.0</v>
      </c>
      <c r="R34" s="55">
        <v>1.0</v>
      </c>
      <c r="T34" s="61"/>
      <c r="X34" s="62"/>
    </row>
    <row r="35" ht="9.75" customHeight="1">
      <c r="B35" s="72" t="str">
        <f>Language!$E$127</f>
        <v>Penalty shoot-out:</v>
      </c>
      <c r="C35" s="45"/>
      <c r="E35" s="73" t="str">
        <f>Language!$E$127</f>
        <v>Penalty shoot-out:</v>
      </c>
      <c r="F35" s="40"/>
      <c r="H35" s="72" t="str">
        <f>Language!$E$127</f>
        <v>Penalty shoot-out:</v>
      </c>
      <c r="I35" s="45"/>
      <c r="K35" s="72" t="str">
        <f>Language!$E$127</f>
        <v>Penalty shoot-out:</v>
      </c>
      <c r="L35" s="45"/>
      <c r="N35" s="72" t="str">
        <f>Language!$E$127</f>
        <v>Penalty shoot-out:</v>
      </c>
      <c r="O35" s="45"/>
      <c r="Q35" s="72" t="str">
        <f>Language!$E$127</f>
        <v>Penalty shoot-out:</v>
      </c>
      <c r="R35" s="45"/>
      <c r="T35" s="61"/>
      <c r="X35" s="62"/>
    </row>
    <row r="36" ht="14.25" customHeight="1">
      <c r="B36" s="74"/>
      <c r="C36" s="75"/>
      <c r="E36" s="74"/>
      <c r="F36" s="75"/>
      <c r="H36" s="74"/>
      <c r="I36" s="75"/>
      <c r="K36" s="74"/>
      <c r="L36" s="75"/>
      <c r="N36" s="74"/>
      <c r="O36" s="75"/>
      <c r="Q36" s="76">
        <v>4.0</v>
      </c>
      <c r="R36" s="77">
        <v>5.0</v>
      </c>
      <c r="T36" s="78"/>
      <c r="U36" s="79"/>
      <c r="V36" s="79"/>
      <c r="W36" s="79"/>
      <c r="X36" s="80"/>
    </row>
    <row r="37" ht="9.75" customHeight="1">
      <c r="B37" s="81" t="str">
        <f>IF(AND(B34&lt;&gt;"",C34&lt;&gt;"",B34=C34,B36&lt;&gt;"",C36&lt;&gt;"",B36=C36),Language!$E$141,"")</f>
        <v/>
      </c>
      <c r="E37" s="81" t="str">
        <f>IF(AND(E34&lt;&gt;"",F34&lt;&gt;"",E34=F34,E36&lt;&gt;"",F36&lt;&gt;"",E36=F36),Language!$E$141,"")</f>
        <v/>
      </c>
      <c r="H37" s="81" t="str">
        <f>IF(AND(H34&lt;&gt;"",I34&lt;&gt;"",H34=I34,H36&lt;&gt;"",I36&lt;&gt;"",H36=I36),Language!$E$141,"")</f>
        <v/>
      </c>
      <c r="K37" s="81" t="str">
        <f>IF(AND(K34&lt;&gt;"",L34&lt;&gt;"",K34=L34,K36&lt;&gt;"",L36&lt;&gt;"",K36=L36),Language!$E$141,"")</f>
        <v/>
      </c>
      <c r="N37" s="81" t="str">
        <f>IF(AND(N34&lt;&gt;"",O34&lt;&gt;"",N34=O34,N36&lt;&gt;"",O36&lt;&gt;"",N36=O36),Language!$E$141,"")</f>
        <v/>
      </c>
      <c r="Q37" s="81" t="str">
        <f>IF(AND(Q34&lt;&gt;"",R34&lt;&gt;"",Q34=R34,Q36&lt;&gt;"",R36&lt;&gt;"",Q36=R36),Language!$E$141,"")</f>
        <v/>
      </c>
      <c r="T37" s="82"/>
      <c r="U37" s="83"/>
      <c r="V37" s="83"/>
      <c r="W37" s="83"/>
      <c r="X37" s="83"/>
    </row>
    <row r="38" ht="14.25" customHeight="1">
      <c r="A38" s="38">
        <v>26.0</v>
      </c>
      <c r="B38" s="39" t="str">
        <f>VLOOKUP(A38,Matches!$B$4:$K$58,7,0)</f>
        <v>Stuttgart</v>
      </c>
      <c r="C38" s="40"/>
      <c r="D38" s="38">
        <v>28.0</v>
      </c>
      <c r="E38" s="39" t="str">
        <f>VLOOKUP(D38,Matches!$B$4:$K$58,7,0)</f>
        <v>Leipzig</v>
      </c>
      <c r="F38" s="40"/>
      <c r="G38" s="38">
        <v>30.0</v>
      </c>
      <c r="H38" s="39" t="str">
        <f>VLOOKUP(G38,Matches!$B$4:$K$58,7,0)</f>
        <v>Munich</v>
      </c>
      <c r="I38" s="40"/>
      <c r="J38" s="38">
        <v>32.0</v>
      </c>
      <c r="K38" s="39" t="str">
        <f>VLOOKUP(J38,Matches!$B$4:$K$58,7,0)</f>
        <v>Dortmund</v>
      </c>
      <c r="L38" s="40"/>
      <c r="M38" s="38">
        <v>34.0</v>
      </c>
      <c r="N38" s="39" t="str">
        <f>VLOOKUP(M38,Matches!$B$4:$K$58,7,0)</f>
        <v>Stuttgart</v>
      </c>
      <c r="O38" s="40"/>
      <c r="P38" s="38">
        <v>36.0</v>
      </c>
      <c r="Q38" s="39" t="str">
        <f>VLOOKUP(P38,Matches!$B$4:$K$58,7,0)</f>
        <v>Hamburg</v>
      </c>
      <c r="R38" s="40"/>
      <c r="S38" s="38"/>
      <c r="T38" s="83"/>
      <c r="U38" s="83"/>
      <c r="V38" s="83"/>
      <c r="W38" s="83"/>
      <c r="X38" s="83"/>
    </row>
    <row r="39" ht="14.25" customHeight="1">
      <c r="B39" s="44">
        <f>VLOOKUP(A38,Matches!$B$4:$K$58,5,0)</f>
        <v>45466.875</v>
      </c>
      <c r="C39" s="45"/>
      <c r="E39" s="44">
        <f>VLOOKUP(D38,Matches!$B$4:$K$58,5,0)</f>
        <v>45467.875</v>
      </c>
      <c r="F39" s="45"/>
      <c r="H39" s="44">
        <f>VLOOKUP(G38,Matches!$B$4:$K$58,5,0)</f>
        <v>45468.875</v>
      </c>
      <c r="I39" s="45"/>
      <c r="K39" s="44">
        <f>VLOOKUP(J38,Matches!$B$4:$K$58,5,0)</f>
        <v>45468.75</v>
      </c>
      <c r="L39" s="45"/>
      <c r="N39" s="44">
        <f>VLOOKUP(M38,Matches!$B$4:$K$58,5,0)</f>
        <v>45469.75</v>
      </c>
      <c r="O39" s="45"/>
      <c r="Q39" s="44">
        <f>VLOOKUP(P38,Matches!$B$4:$K$58,5,0)</f>
        <v>45469.875</v>
      </c>
      <c r="R39" s="45"/>
      <c r="T39" s="83"/>
      <c r="U39" s="83"/>
      <c r="V39" s="83"/>
      <c r="W39" s="83"/>
      <c r="X39" s="83"/>
    </row>
    <row r="40" ht="14.25" customHeight="1">
      <c r="B40" s="49" t="str">
        <f>VLOOKUP(A38,Matches!$B$4:$K$58,8,0)</f>
        <v>Scotland</v>
      </c>
      <c r="C40" s="50" t="str">
        <f>VLOOKUP(A38,Matches!$B$4:$K$58,9,0)</f>
        <v>Hungary</v>
      </c>
      <c r="E40" s="49" t="str">
        <f>VLOOKUP(D38,Matches!$B$4:$K$58,8,0)</f>
        <v>Croatia</v>
      </c>
      <c r="F40" s="50" t="str">
        <f>VLOOKUP(D38,Matches!$B$4:$K$58,9,0)</f>
        <v>Italy</v>
      </c>
      <c r="H40" s="49" t="str">
        <f>VLOOKUP(G38,Matches!$B$4:$K$58,8,0)</f>
        <v>Denmark</v>
      </c>
      <c r="I40" s="50" t="str">
        <f>VLOOKUP(G38,Matches!$B$4:$K$58,9,0)</f>
        <v>Serbia</v>
      </c>
      <c r="K40" s="49" t="str">
        <f>VLOOKUP(J38,Matches!$B$4:$K$58,8,0)</f>
        <v>France</v>
      </c>
      <c r="L40" s="50" t="str">
        <f>VLOOKUP(J38,Matches!$B$4:$K$58,9,0)</f>
        <v>Poland</v>
      </c>
      <c r="N40" s="49" t="str">
        <f>VLOOKUP(M38,Matches!$B$4:$K$58,8,0)</f>
        <v>Ukraine</v>
      </c>
      <c r="O40" s="50" t="str">
        <f>VLOOKUP(M38,Matches!$B$4:$K$58,9,0)</f>
        <v>Belgium</v>
      </c>
      <c r="Q40" s="49" t="str">
        <f>VLOOKUP(P38,Matches!$B$4:$K$58,8,0)</f>
        <v>Czechia</v>
      </c>
      <c r="R40" s="50" t="str">
        <f>VLOOKUP(P38,Matches!$B$4:$K$58,9,0)</f>
        <v>Türkiye</v>
      </c>
      <c r="T40" s="83"/>
      <c r="U40" s="83"/>
      <c r="V40" s="83"/>
      <c r="W40" s="83"/>
      <c r="X40" s="83"/>
    </row>
    <row r="41" ht="14.25" customHeight="1">
      <c r="B41" s="54">
        <v>1.0</v>
      </c>
      <c r="C41" s="55">
        <v>2.0</v>
      </c>
      <c r="E41" s="54">
        <v>3.0</v>
      </c>
      <c r="F41" s="55">
        <v>1.0</v>
      </c>
      <c r="H41" s="54">
        <v>2.0</v>
      </c>
      <c r="I41" s="55">
        <v>0.0</v>
      </c>
      <c r="K41" s="54">
        <v>3.0</v>
      </c>
      <c r="L41" s="55">
        <v>0.0</v>
      </c>
      <c r="N41" s="54">
        <v>1.0</v>
      </c>
      <c r="O41" s="55">
        <v>2.0</v>
      </c>
      <c r="Q41" s="54">
        <v>2.0</v>
      </c>
      <c r="R41" s="55">
        <v>0.0</v>
      </c>
      <c r="T41" s="83"/>
      <c r="U41" s="83"/>
      <c r="V41" s="83"/>
      <c r="W41" s="83"/>
      <c r="X41" s="83"/>
    </row>
    <row r="42" ht="9.75" customHeight="1">
      <c r="B42" s="73" t="str">
        <f>Language!$E$127</f>
        <v>Penalty shoot-out:</v>
      </c>
      <c r="C42" s="40"/>
      <c r="E42" s="73" t="str">
        <f>Language!$E$127</f>
        <v>Penalty shoot-out:</v>
      </c>
      <c r="F42" s="40"/>
      <c r="H42" s="73" t="str">
        <f>Language!$E$127</f>
        <v>Penalty shoot-out:</v>
      </c>
      <c r="I42" s="40"/>
      <c r="K42" s="73" t="str">
        <f>Language!$E$127</f>
        <v>Penalty shoot-out:</v>
      </c>
      <c r="L42" s="40"/>
      <c r="N42" s="73" t="str">
        <f>Language!$E$127</f>
        <v>Penalty shoot-out:</v>
      </c>
      <c r="O42" s="40"/>
      <c r="Q42" s="73" t="str">
        <f>Language!$E$127</f>
        <v>Penalty shoot-out:</v>
      </c>
      <c r="R42" s="40"/>
      <c r="T42" s="59"/>
      <c r="U42" s="59"/>
      <c r="W42" s="59"/>
      <c r="X42" s="59"/>
    </row>
    <row r="43" ht="14.25" customHeight="1">
      <c r="B43" s="74"/>
      <c r="C43" s="75"/>
      <c r="E43" s="74"/>
      <c r="F43" s="75"/>
      <c r="H43" s="74"/>
      <c r="I43" s="75"/>
      <c r="K43" s="74"/>
      <c r="L43" s="75"/>
      <c r="N43" s="74"/>
      <c r="O43" s="75"/>
      <c r="Q43" s="74"/>
      <c r="R43" s="75"/>
      <c r="T43" s="59"/>
      <c r="U43" s="59"/>
      <c r="W43" s="59"/>
      <c r="X43" s="59"/>
    </row>
    <row r="44" ht="13.5" customHeight="1">
      <c r="B44" s="81" t="str">
        <f>IF(AND(B41&lt;&gt;"",C41&lt;&gt;"",B41=C41,B43&lt;&gt;"",C43&lt;&gt;"",B43=C43),Language!$E$141,"")</f>
        <v/>
      </c>
      <c r="E44" s="81" t="str">
        <f>IF(AND(E41&lt;&gt;"",F41&lt;&gt;"",E41=F41,E43&lt;&gt;"",F43&lt;&gt;"",E43=F43),Language!$E$141,"")</f>
        <v/>
      </c>
      <c r="H44" s="81" t="str">
        <f>IF(AND(H41&lt;&gt;"",I41&lt;&gt;"",H41=I41,H43&lt;&gt;"",I43&lt;&gt;"",H43=I43),Language!$E$141,"")</f>
        <v/>
      </c>
      <c r="K44" s="81" t="str">
        <f>IF(AND(K41&lt;&gt;"",L41&lt;&gt;"",K41=L41,K43&lt;&gt;"",L43&lt;&gt;"",K43=L43),Language!$E$141,"")</f>
        <v/>
      </c>
      <c r="N44" s="81" t="str">
        <f>IF(AND(N41&lt;&gt;"",O41&lt;&gt;"",N41=O41,N43&lt;&gt;"",O43&lt;&gt;"",N43=O43),Language!$E$141,"")</f>
        <v/>
      </c>
      <c r="Q44" s="81" t="str">
        <f>IF(AND(Q41&lt;&gt;"",R41&lt;&gt;"",Q41=R41,Q43&lt;&gt;"",R43&lt;&gt;"",Q43=R43),Language!$E$141,"")</f>
        <v/>
      </c>
      <c r="T44" s="84" t="str">
        <f>IF(ThirdPlaced!$J$21&gt;0,"•","")</f>
        <v/>
      </c>
      <c r="U44" s="28"/>
    </row>
    <row r="45" ht="14.25" customHeight="1">
      <c r="B45" s="85" t="str">
        <f>Language!$E$108</f>
        <v>Final table</v>
      </c>
      <c r="C45" s="86"/>
      <c r="E45" s="85" t="str">
        <f>Language!$E$108</f>
        <v>Final table</v>
      </c>
      <c r="F45" s="86"/>
      <c r="H45" s="85" t="str">
        <f>Language!$E$108</f>
        <v>Final table</v>
      </c>
      <c r="I45" s="86"/>
      <c r="K45" s="85" t="str">
        <f>Language!$E$108</f>
        <v>Final table</v>
      </c>
      <c r="L45" s="86"/>
      <c r="N45" s="85" t="str">
        <f>Language!$E$108</f>
        <v>Final table</v>
      </c>
      <c r="O45" s="86"/>
      <c r="Q45" s="85" t="str">
        <f>Language!$E$108</f>
        <v>Final table</v>
      </c>
      <c r="R45" s="86"/>
      <c r="T45" s="85" t="str">
        <f>Language!$E$128</f>
        <v>Third in the group</v>
      </c>
      <c r="U45" s="86"/>
      <c r="V45" s="87" t="str">
        <f>Language!$E$96</f>
        <v>Grp</v>
      </c>
      <c r="W45" s="88" t="str">
        <f>Language!$E$129</f>
        <v>Group combination:</v>
      </c>
      <c r="X45" s="89"/>
      <c r="Y45" s="90"/>
    </row>
    <row r="46" ht="14.25" customHeight="1">
      <c r="A46" s="91" t="s">
        <v>1</v>
      </c>
      <c r="B46" s="92" t="str">
        <f>IF(GrpA!$M$10&gt;0,GrpA!$P11,"")</f>
        <v>Germany</v>
      </c>
      <c r="C46" s="86"/>
      <c r="D46" s="91" t="s">
        <v>2</v>
      </c>
      <c r="E46" s="92" t="str">
        <f>IF(GrpB!$M$10&gt;0,GrpB!$P11,"")</f>
        <v>Croatia</v>
      </c>
      <c r="F46" s="86"/>
      <c r="G46" s="91" t="s">
        <v>3</v>
      </c>
      <c r="H46" s="92" t="str">
        <f>IF(GrpC!$M$10&gt;0,GrpC!$P11,"")</f>
        <v>Denmark</v>
      </c>
      <c r="I46" s="86"/>
      <c r="J46" s="91" t="s">
        <v>4</v>
      </c>
      <c r="K46" s="92" t="str">
        <f>IF(GrpD!$M$10&gt;0,GrpD!$P11,"")</f>
        <v>Netherlands</v>
      </c>
      <c r="L46" s="86"/>
      <c r="M46" s="91" t="s">
        <v>5</v>
      </c>
      <c r="N46" s="92" t="str">
        <f>IF(GrpE!$M$10&gt;0,GrpE!$P11,"")</f>
        <v>Belgium</v>
      </c>
      <c r="O46" s="86"/>
      <c r="P46" s="91" t="s">
        <v>6</v>
      </c>
      <c r="Q46" s="92" t="str">
        <f>IF(GrpF!$M$10&gt;0,GrpF!$P11,"")</f>
        <v>Czechia</v>
      </c>
      <c r="R46" s="86"/>
      <c r="S46" s="91"/>
      <c r="T46" s="93" t="str">
        <f>IF(Distinctness!$G$13&gt;0,ThirdPlaced!$C11,"")</f>
        <v>Italy</v>
      </c>
      <c r="U46" s="94" t="str">
        <f>IF(Distinctness!$G$13&gt;0,"   "&amp;ThirdPlaced!$D11&amp;"        "&amp;ThirdPlaced!$F11&amp;Language!$E$146&amp;ThirdPlaced!$G11,"")</f>
        <v>   4        4 - 3</v>
      </c>
      <c r="V46" s="95" t="str">
        <f>IF(Distinctness!$G$13&gt;0,ThirdPlaced!$J11,"")</f>
        <v>B</v>
      </c>
      <c r="W46" s="96" t="str">
        <f>IF(Distinctness!$G$13&gt;0,ThirdPlaced!$J18,"")</f>
        <v>A B C F</v>
      </c>
      <c r="X46" s="97"/>
    </row>
    <row r="47" ht="14.25" customHeight="1">
      <c r="A47" s="91" t="s">
        <v>7</v>
      </c>
      <c r="B47" s="92" t="str">
        <f>IF(GrpA!$M$10&gt;0,GrpA!$P12,"")</f>
        <v>Hungary</v>
      </c>
      <c r="C47" s="86"/>
      <c r="D47" s="91" t="s">
        <v>8</v>
      </c>
      <c r="E47" s="92" t="str">
        <f>IF(GrpB!$M$10&gt;0,GrpB!$P12,"")</f>
        <v>Spain</v>
      </c>
      <c r="F47" s="86"/>
      <c r="G47" s="91" t="s">
        <v>9</v>
      </c>
      <c r="H47" s="92" t="str">
        <f>IF(GrpC!$M$10&gt;0,GrpC!$P12,"")</f>
        <v>England</v>
      </c>
      <c r="I47" s="86"/>
      <c r="J47" s="91" t="s">
        <v>10</v>
      </c>
      <c r="K47" s="92" t="str">
        <f>IF(GrpD!$M$10&gt;0,GrpD!$P12,"")</f>
        <v>France</v>
      </c>
      <c r="L47" s="86"/>
      <c r="M47" s="91" t="s">
        <v>11</v>
      </c>
      <c r="N47" s="92" t="str">
        <f>IF(GrpE!$M$10&gt;0,GrpE!$P12,"")</f>
        <v>Slovakia</v>
      </c>
      <c r="O47" s="86"/>
      <c r="P47" s="91" t="s">
        <v>12</v>
      </c>
      <c r="Q47" s="92" t="str">
        <f>IF(GrpF!$M$10&gt;0,GrpF!$P12,"")</f>
        <v>Portugal</v>
      </c>
      <c r="R47" s="86"/>
      <c r="S47" s="91"/>
      <c r="T47" s="93" t="str">
        <f>IF(Distinctness!$G$13&gt;0,ThirdPlaced!$C12,"")</f>
        <v>Switzerland</v>
      </c>
      <c r="U47" s="94" t="str">
        <f>IF(Distinctness!$G$13&gt;0,"   "&amp;ThirdPlaced!$D12&amp;"        "&amp;ThirdPlaced!$F12&amp;Language!$E$146&amp;ThirdPlaced!$G12,"")</f>
        <v>   4        2 - 2</v>
      </c>
      <c r="V47" s="95" t="str">
        <f>IF(Distinctness!$G$13&gt;0,ThirdPlaced!$J12,"")</f>
        <v>A</v>
      </c>
      <c r="W47" s="98" t="str">
        <f>Language!$E$130</f>
        <v>Not qualified:</v>
      </c>
      <c r="X47" s="99"/>
      <c r="Y47" s="100" t="str">
        <f>Language!$E$96</f>
        <v>Grp</v>
      </c>
    </row>
    <row r="48" ht="14.25" customHeight="1">
      <c r="A48" s="101" t="s">
        <v>13</v>
      </c>
      <c r="B48" s="102" t="str">
        <f>IF(GrpA!$M$10&gt;0,GrpA!$P13,"")</f>
        <v>Switzerland</v>
      </c>
      <c r="C48" s="86"/>
      <c r="D48" s="101" t="s">
        <v>14</v>
      </c>
      <c r="E48" s="102" t="str">
        <f>IF(GrpB!$M$10&gt;0,GrpB!$P13,"")</f>
        <v>Italy</v>
      </c>
      <c r="F48" s="86"/>
      <c r="G48" s="101" t="s">
        <v>15</v>
      </c>
      <c r="H48" s="102" t="str">
        <f>IF(GrpC!$M$10&gt;0,GrpC!$P13,"")</f>
        <v>Slovenia</v>
      </c>
      <c r="I48" s="86"/>
      <c r="J48" s="101" t="s">
        <v>16</v>
      </c>
      <c r="K48" s="102" t="str">
        <f>IF(GrpD!$M$10&gt;0,GrpD!$P13,"")</f>
        <v>Austria</v>
      </c>
      <c r="L48" s="86"/>
      <c r="M48" s="101" t="s">
        <v>17</v>
      </c>
      <c r="N48" s="102" t="str">
        <f>IF(GrpE!$M$10&gt;0,GrpE!$P13,"")</f>
        <v>Romania</v>
      </c>
      <c r="O48" s="86"/>
      <c r="P48" s="101" t="s">
        <v>18</v>
      </c>
      <c r="Q48" s="102" t="str">
        <f>IF(GrpF!$M$10&gt;0,GrpF!$P13,"")</f>
        <v>Türkiye</v>
      </c>
      <c r="R48" s="86"/>
      <c r="S48" s="101"/>
      <c r="T48" s="93" t="str">
        <f>IF(Distinctness!$G$13&gt;0,ThirdPlaced!$C13,"")</f>
        <v>Türkiye</v>
      </c>
      <c r="U48" s="94" t="str">
        <f>IF(Distinctness!$G$13&gt;0,"   "&amp;ThirdPlaced!$D13&amp;"        "&amp;ThirdPlaced!$F13&amp;Language!$E$146&amp;ThirdPlaced!$G13,"")</f>
        <v>   3        2 - 4</v>
      </c>
      <c r="V48" s="95" t="str">
        <f>IF(Distinctness!$G$13&gt;0,ThirdPlaced!$J13,"")</f>
        <v>F</v>
      </c>
      <c r="W48" s="103" t="str">
        <f>IF(Distinctness!$G$13&gt;0,ThirdPlaced!$C15,"")</f>
        <v>Romania</v>
      </c>
      <c r="X48" s="104" t="str">
        <f>IF(Distinctness!$G$13&gt;0,"   "&amp;ThirdPlaced!$D15&amp;"        "&amp;ThirdPlaced!$F15&amp;Language!$E$146&amp;ThirdPlaced!$G15,"")</f>
        <v>   2        2 - 3</v>
      </c>
      <c r="Y48" s="105" t="str">
        <f>IF(Distinctness!$G$13&gt;0,ThirdPlaced!$J15,"")</f>
        <v>E</v>
      </c>
    </row>
    <row r="49" ht="14.25" customHeight="1">
      <c r="A49" s="101" t="s">
        <v>19</v>
      </c>
      <c r="B49" s="102" t="str">
        <f>IF(GrpA!$M$10&gt;0,GrpA!$P14,"")</f>
        <v>Scotland</v>
      </c>
      <c r="C49" s="86"/>
      <c r="D49" s="101" t="s">
        <v>20</v>
      </c>
      <c r="E49" s="102" t="str">
        <f>IF(GrpB!$M$10&gt;0,GrpB!$P14,"")</f>
        <v>Albania</v>
      </c>
      <c r="F49" s="86"/>
      <c r="G49" s="101" t="s">
        <v>21</v>
      </c>
      <c r="H49" s="102" t="str">
        <f>IF(GrpC!$M$10&gt;0,GrpC!$P14,"")</f>
        <v>Serbia</v>
      </c>
      <c r="I49" s="86"/>
      <c r="J49" s="101" t="s">
        <v>22</v>
      </c>
      <c r="K49" s="102" t="str">
        <f>IF(GrpD!$M$10&gt;0,GrpD!$P14,"")</f>
        <v>Poland</v>
      </c>
      <c r="L49" s="86"/>
      <c r="M49" s="101" t="s">
        <v>23</v>
      </c>
      <c r="N49" s="102" t="str">
        <f>IF(GrpE!$M$10&gt;0,GrpE!$P14,"")</f>
        <v>Ukraine</v>
      </c>
      <c r="O49" s="86"/>
      <c r="P49" s="101" t="s">
        <v>24</v>
      </c>
      <c r="Q49" s="102" t="str">
        <f>IF(GrpF!$M$10&gt;0,GrpF!$P14,"")</f>
        <v>Georgia</v>
      </c>
      <c r="R49" s="86"/>
      <c r="S49" s="101"/>
      <c r="T49" s="93" t="str">
        <f>IF(Distinctness!$G$13&gt;0,ThirdPlaced!$C14,"")</f>
        <v>Slovenia</v>
      </c>
      <c r="U49" s="94" t="str">
        <f>IF(Distinctness!$G$13&gt;0,"   "&amp;ThirdPlaced!$D14&amp;"        "&amp;ThirdPlaced!$F14&amp;Language!$E$146&amp;ThirdPlaced!$G14,"")</f>
        <v>   3        1 - 3</v>
      </c>
      <c r="V49" s="95" t="str">
        <f>IF(Distinctness!$G$13&gt;0,ThirdPlaced!$J14,"")</f>
        <v>C</v>
      </c>
      <c r="W49" s="103" t="str">
        <f>IF(Distinctness!$G$13&gt;0,ThirdPlaced!$C16,"")</f>
        <v>Austria</v>
      </c>
      <c r="X49" s="104" t="str">
        <f>IF(Distinctness!$G$13&gt;0,"   "&amp;ThirdPlaced!$D16&amp;"        "&amp;ThirdPlaced!$F16&amp;Language!$E$146&amp;ThirdPlaced!$G16,"")</f>
        <v>   1        0 - 3</v>
      </c>
      <c r="Y49" s="105" t="str">
        <f>IF(Distinctness!$G$13&gt;0,ThirdPlaced!$J16,"")</f>
        <v>D</v>
      </c>
    </row>
    <row r="50" ht="35.25" customHeight="1"/>
    <row r="51" ht="14.25" customHeight="1">
      <c r="B51" s="106" t="str">
        <f>VLOOKUP(VLOOKUP(A52,Matches!$B$41:$K$48,10,0),Language!$D$110:$E$117,2,0)</f>
        <v>Round of 16 - 4</v>
      </c>
      <c r="C51" s="107"/>
      <c r="E51" s="106" t="str">
        <f>VLOOKUP(VLOOKUP(D52,Matches!$B$41:$K$48,10,0),Language!$D$110:$E$117,2,0)</f>
        <v>Round of 16 - 2</v>
      </c>
      <c r="F51" s="107"/>
      <c r="H51" s="106" t="str">
        <f>VLOOKUP(VLOOKUP(G52,Matches!$B$41:$K$48,10,0),Language!$D$110:$E$117,2,0)</f>
        <v>Round of 16 - 6</v>
      </c>
      <c r="I51" s="107"/>
      <c r="K51" s="106" t="str">
        <f>VLOOKUP(VLOOKUP(J52,Matches!$B$41:$K$48,10,0),Language!$D$110:$E$117,2,0)</f>
        <v>Round of 16 - 5</v>
      </c>
      <c r="L51" s="107"/>
      <c r="N51" s="106" t="str">
        <f>VLOOKUP(VLOOKUP(M52,Matches!$B$41:$K$48,10,0),Language!$D$110:$E$117,2,0)</f>
        <v>Round of 16 - 7</v>
      </c>
      <c r="O51" s="107"/>
      <c r="Q51" s="106" t="str">
        <f>VLOOKUP(VLOOKUP(P52,Matches!$B$41:$K$48,10,0),Language!$D$110:$E$117,2,0)</f>
        <v>Round of 16 - 8</v>
      </c>
      <c r="R51" s="107"/>
      <c r="T51" s="106" t="str">
        <f>VLOOKUP(VLOOKUP(S52,Matches!$B$41:$K$48,10,0),Language!$D$110:$E$117,2,0)</f>
        <v>Round of 16 - 3</v>
      </c>
      <c r="U51" s="107"/>
      <c r="W51" s="106" t="str">
        <f>VLOOKUP(VLOOKUP(V52,Matches!$B$41:$K$48,10,0),Language!$D$110:$E$117,2,0)</f>
        <v>Round of 16 - 1</v>
      </c>
      <c r="X51" s="107"/>
    </row>
    <row r="52" ht="14.25" customHeight="1">
      <c r="A52" s="38">
        <f>RIGHT($C$68,2)*1</f>
        <v>39</v>
      </c>
      <c r="B52" s="39" t="str">
        <f>VLOOKUP(A52,Matches!$B$4:$K$58,7,0)</f>
        <v>Cologne</v>
      </c>
      <c r="C52" s="40"/>
      <c r="D52" s="38">
        <f>RIGHT($E$68,2)*1</f>
        <v>37</v>
      </c>
      <c r="E52" s="39" t="str">
        <f>VLOOKUP(D52,Matches!$B$4:$K$58,7,0)</f>
        <v>Dortmund</v>
      </c>
      <c r="F52" s="40"/>
      <c r="G52" s="38">
        <f>RIGHT($I$68,2)*1</f>
        <v>41</v>
      </c>
      <c r="H52" s="39" t="str">
        <f>VLOOKUP(G52,Matches!$B$4:$K$58,7,0)</f>
        <v>Frankfurt</v>
      </c>
      <c r="I52" s="40"/>
      <c r="J52" s="38">
        <f>RIGHT($K$68,2)*1</f>
        <v>42</v>
      </c>
      <c r="K52" s="39" t="str">
        <f>VLOOKUP(J52,Matches!$B$4:$K$58,7,0)</f>
        <v>Dusseldorf</v>
      </c>
      <c r="L52" s="40"/>
      <c r="M52" s="38">
        <f>RIGHT($O$68,2)*1</f>
        <v>43</v>
      </c>
      <c r="N52" s="39" t="str">
        <f>VLOOKUP(M52,Matches!$B$4:$K$58,7,0)</f>
        <v>Munich</v>
      </c>
      <c r="O52" s="40"/>
      <c r="P52" s="38">
        <f>RIGHT($Q$68,2)*1</f>
        <v>44</v>
      </c>
      <c r="Q52" s="39" t="str">
        <f>VLOOKUP(P52,Matches!$B$4:$K$58,7,0)</f>
        <v>Leipzig</v>
      </c>
      <c r="R52" s="40"/>
      <c r="S52" s="38">
        <f>RIGHT($U$68,2)*1</f>
        <v>40</v>
      </c>
      <c r="T52" s="39" t="str">
        <f>VLOOKUP(S52,Matches!$B$4:$K$58,7,0)</f>
        <v>Gelsenkirchen</v>
      </c>
      <c r="U52" s="40"/>
      <c r="V52" s="38">
        <f>RIGHT($W$68,2)*1</f>
        <v>38</v>
      </c>
      <c r="W52" s="39" t="str">
        <f>VLOOKUP(V52,Matches!$B$4:$K$58,7,0)</f>
        <v>Berlin</v>
      </c>
      <c r="X52" s="40"/>
    </row>
    <row r="53" ht="14.25" customHeight="1">
      <c r="B53" s="44">
        <f>VLOOKUP(A52,Matches!$B$4:$K$58,5,0)</f>
        <v>45473.875</v>
      </c>
      <c r="C53" s="45"/>
      <c r="E53" s="44">
        <f>VLOOKUP(D52,Matches!$B$4:$K$58,5,0)</f>
        <v>45472.875</v>
      </c>
      <c r="F53" s="45"/>
      <c r="H53" s="44">
        <f>VLOOKUP(G52,Matches!$B$4:$K$58,5,0)</f>
        <v>45474.875</v>
      </c>
      <c r="I53" s="45"/>
      <c r="K53" s="44">
        <f>VLOOKUP(J52,Matches!$B$4:$K$58,5,0)</f>
        <v>45474.75</v>
      </c>
      <c r="L53" s="45"/>
      <c r="N53" s="44">
        <f>VLOOKUP(M52,Matches!$B$4:$K$58,5,0)</f>
        <v>45475.75</v>
      </c>
      <c r="O53" s="45"/>
      <c r="Q53" s="44">
        <f>VLOOKUP(P52,Matches!$B$4:$K$58,5,0)</f>
        <v>45475.875</v>
      </c>
      <c r="R53" s="45"/>
      <c r="T53" s="44">
        <f>VLOOKUP(S52,Matches!$B$4:$K$58,5,0)</f>
        <v>45473.75</v>
      </c>
      <c r="U53" s="45"/>
      <c r="V53" s="108"/>
      <c r="W53" s="44">
        <f>VLOOKUP(V52,Matches!$B$4:$K$58,5,0)</f>
        <v>45472.75</v>
      </c>
      <c r="X53" s="45"/>
    </row>
    <row r="54" ht="14.25" customHeight="1">
      <c r="B54" s="49" t="str">
        <f>VLOOKUP(A52,Matches!$B$4:$K$58,8,0)</f>
        <v>Croatia</v>
      </c>
      <c r="C54" s="50" t="str">
        <f>VLOOKUP(A52,Matches!$B$4:$K$58,9,0)</f>
        <v>Switzerland</v>
      </c>
      <c r="E54" s="49" t="str">
        <f>VLOOKUP(D52,Matches!$B$4:$K$58,8,0)</f>
        <v>Germany</v>
      </c>
      <c r="F54" s="50" t="str">
        <f>VLOOKUP(D52,Matches!$B$4:$K$58,9,0)</f>
        <v>England</v>
      </c>
      <c r="H54" s="49" t="str">
        <f>VLOOKUP(G52,Matches!$B$4:$K$58,8,0)</f>
        <v>Czechia</v>
      </c>
      <c r="I54" s="50" t="str">
        <f>VLOOKUP(G52,Matches!$B$4:$K$58,9,0)</f>
        <v>Slovenia</v>
      </c>
      <c r="K54" s="49" t="str">
        <f>VLOOKUP(J52,Matches!$B$4:$K$58,8,0)</f>
        <v>France</v>
      </c>
      <c r="L54" s="50" t="str">
        <f>VLOOKUP(J52,Matches!$B$4:$K$58,9,0)</f>
        <v>Slovakia</v>
      </c>
      <c r="N54" s="49" t="str">
        <f>VLOOKUP(M52,Matches!$B$4:$K$58,8,0)</f>
        <v>Belgium</v>
      </c>
      <c r="O54" s="50" t="str">
        <f>VLOOKUP(M52,Matches!$B$4:$K$58,9,0)</f>
        <v>Italy</v>
      </c>
      <c r="Q54" s="49" t="str">
        <f>VLOOKUP(P52,Matches!$B$4:$K$58,8,0)</f>
        <v>Netherlands</v>
      </c>
      <c r="R54" s="50" t="str">
        <f>VLOOKUP(P52,Matches!$B$4:$K$58,9,0)</f>
        <v>Portugal</v>
      </c>
      <c r="T54" s="49" t="str">
        <f>VLOOKUP(S52,Matches!$B$4:$K$58,8,0)</f>
        <v>Denmark</v>
      </c>
      <c r="U54" s="50" t="str">
        <f>VLOOKUP(S52,Matches!$B$4:$K$58,9,0)</f>
        <v>Türkiye</v>
      </c>
      <c r="W54" s="49" t="str">
        <f>VLOOKUP(V52,Matches!$B$4:$K$58,8,0)</f>
        <v>Hungary</v>
      </c>
      <c r="X54" s="50" t="str">
        <f>VLOOKUP(V52,Matches!$B$4:$K$58,9,0)</f>
        <v>Spain</v>
      </c>
    </row>
    <row r="55" ht="14.25" customHeight="1">
      <c r="B55" s="54">
        <v>2.0</v>
      </c>
      <c r="C55" s="55">
        <v>1.0</v>
      </c>
      <c r="D55" s="109"/>
      <c r="E55" s="54">
        <v>1.0</v>
      </c>
      <c r="F55" s="55">
        <v>0.0</v>
      </c>
      <c r="G55" s="109"/>
      <c r="H55" s="54">
        <v>1.0</v>
      </c>
      <c r="I55" s="55">
        <v>0.0</v>
      </c>
      <c r="J55" s="109"/>
      <c r="K55" s="54">
        <v>2.0</v>
      </c>
      <c r="L55" s="55">
        <v>0.0</v>
      </c>
      <c r="M55" s="109"/>
      <c r="N55" s="54">
        <v>2.0</v>
      </c>
      <c r="O55" s="55">
        <v>1.0</v>
      </c>
      <c r="P55" s="109"/>
      <c r="Q55" s="54">
        <v>1.0</v>
      </c>
      <c r="R55" s="55">
        <v>0.0</v>
      </c>
      <c r="S55" s="109"/>
      <c r="T55" s="54">
        <v>2.0</v>
      </c>
      <c r="U55" s="55">
        <v>0.0</v>
      </c>
      <c r="V55" s="109"/>
      <c r="W55" s="54">
        <v>1.0</v>
      </c>
      <c r="X55" s="55">
        <v>3.0</v>
      </c>
      <c r="Y55" s="110"/>
    </row>
    <row r="56" ht="9.75" customHeight="1">
      <c r="B56" s="72" t="str">
        <f>Language!$E$127</f>
        <v>Penalty shoot-out:</v>
      </c>
      <c r="C56" s="45"/>
      <c r="E56" s="72" t="str">
        <f>Language!$E$127</f>
        <v>Penalty shoot-out:</v>
      </c>
      <c r="F56" s="45"/>
      <c r="H56" s="72" t="str">
        <f>Language!$E$127</f>
        <v>Penalty shoot-out:</v>
      </c>
      <c r="I56" s="45"/>
      <c r="K56" s="72" t="str">
        <f>Language!$E$127</f>
        <v>Penalty shoot-out:</v>
      </c>
      <c r="L56" s="45"/>
      <c r="N56" s="72" t="str">
        <f>Language!$E$127</f>
        <v>Penalty shoot-out:</v>
      </c>
      <c r="O56" s="45"/>
      <c r="Q56" s="72" t="str">
        <f>Language!$E$127</f>
        <v>Penalty shoot-out:</v>
      </c>
      <c r="R56" s="45"/>
      <c r="T56" s="72" t="str">
        <f>Language!$E$127</f>
        <v>Penalty shoot-out:</v>
      </c>
      <c r="U56" s="45"/>
      <c r="W56" s="72" t="str">
        <f>Language!$E$127</f>
        <v>Penalty shoot-out:</v>
      </c>
      <c r="X56" s="45"/>
    </row>
    <row r="57" ht="14.25" customHeight="1">
      <c r="B57" s="74"/>
      <c r="C57" s="75"/>
      <c r="E57" s="74"/>
      <c r="F57" s="75"/>
      <c r="H57" s="74"/>
      <c r="I57" s="75"/>
      <c r="K57" s="74"/>
      <c r="L57" s="75"/>
      <c r="N57" s="74"/>
      <c r="O57" s="75"/>
      <c r="Q57" s="74"/>
      <c r="R57" s="75"/>
      <c r="T57" s="74"/>
      <c r="U57" s="75"/>
      <c r="W57" s="74"/>
      <c r="X57" s="75"/>
    </row>
    <row r="58" ht="14.25" customHeight="1">
      <c r="A58" s="111"/>
      <c r="B58" s="112" t="str">
        <f>VLOOKUP(A52,Matches!$B$4:$K$58,2,0)</f>
        <v>1B</v>
      </c>
      <c r="C58" s="112" t="str">
        <f>VLOOKUP(A52,Matches!$B$4:$K$58,3,0)</f>
        <v>3A/D/E/F</v>
      </c>
      <c r="D58" s="111"/>
      <c r="E58" s="112" t="str">
        <f>VLOOKUP(D52,Matches!$B$4:$K$58,2,0)</f>
        <v>1A</v>
      </c>
      <c r="F58" s="112" t="str">
        <f>VLOOKUP(D52,Matches!$B$4:$K$58,3,0)</f>
        <v>2C</v>
      </c>
      <c r="G58" s="113"/>
      <c r="H58" s="112" t="str">
        <f>VLOOKUP(G52,Matches!$B$4:$K$58,2,0)</f>
        <v>1F</v>
      </c>
      <c r="I58" s="112" t="str">
        <f>VLOOKUP(G52,Matches!$B$4:$K$58,3,0)</f>
        <v>3A/B/C</v>
      </c>
      <c r="J58" s="112"/>
      <c r="K58" s="112" t="str">
        <f>VLOOKUP(J52,Matches!$B$4:$K$58,2,0)</f>
        <v>2D</v>
      </c>
      <c r="L58" s="112" t="str">
        <f>VLOOKUP(J52,Matches!$B$4:$K$58,3,0)</f>
        <v>2E</v>
      </c>
      <c r="M58" s="112"/>
      <c r="N58" s="112" t="str">
        <f>VLOOKUP(M52,Matches!$B$4:$K$58,2,0)</f>
        <v>1E</v>
      </c>
      <c r="O58" s="112" t="str">
        <f>VLOOKUP(M52,Matches!$B$4:$K$58,3,0)</f>
        <v>3A/B/C/D</v>
      </c>
      <c r="P58" s="112"/>
      <c r="Q58" s="112" t="str">
        <f>VLOOKUP(P52,Matches!$B$4:$K$58,2,0)</f>
        <v>1D</v>
      </c>
      <c r="R58" s="112" t="str">
        <f>VLOOKUP(P52,Matches!$B$4:$K$58,3,0)</f>
        <v>2F</v>
      </c>
      <c r="S58" s="112"/>
      <c r="T58" s="112" t="str">
        <f>VLOOKUP(S52,Matches!$B$4:$K$58,2,0)</f>
        <v>1C</v>
      </c>
      <c r="U58" s="112" t="str">
        <f>VLOOKUP(S52,Matches!$B$4:$K$58,3,0)</f>
        <v>3D/E/F</v>
      </c>
      <c r="V58" s="112"/>
      <c r="W58" s="112" t="str">
        <f>VLOOKUP(V52,Matches!$B$4:$K$58,2,0)</f>
        <v>2A</v>
      </c>
      <c r="X58" s="112" t="str">
        <f>VLOOKUP(V52,Matches!$B$4:$K$58,3,0)</f>
        <v>2B</v>
      </c>
      <c r="Y58" s="111"/>
      <c r="Z58" s="111"/>
    </row>
    <row r="59" ht="14.25" customHeight="1">
      <c r="A59" s="111"/>
      <c r="B59" s="81" t="str">
        <f>IF(AND(B55&lt;&gt;"",C55&lt;&gt;"",B55=C55,B57&lt;&gt;"",C57&lt;&gt;"",B57=C57),Language!$E$141,"")</f>
        <v/>
      </c>
      <c r="D59" s="113"/>
      <c r="E59" s="81" t="str">
        <f>IF(AND(E55&lt;&gt;"",F55&lt;&gt;"",E55=F55,E57&lt;&gt;"",F57&lt;&gt;"",E57=F57),Language!$E$141,"")</f>
        <v/>
      </c>
      <c r="G59" s="112"/>
      <c r="H59" s="81" t="str">
        <f>IF(AND(H55&lt;&gt;"",I55&lt;&gt;"",H55=I55,H57&lt;&gt;"",I57&lt;&gt;"",H57=I57),Language!$E$141,"")</f>
        <v/>
      </c>
      <c r="J59" s="112"/>
      <c r="K59" s="81" t="str">
        <f>IF(AND(K55&lt;&gt;"",L55&lt;&gt;"",K55=L55,K57&lt;&gt;"",L57&lt;&gt;"",K57=L57),Language!$E$141,"")</f>
        <v/>
      </c>
      <c r="M59" s="112"/>
      <c r="N59" s="81" t="str">
        <f>IF(AND(N55&lt;&gt;"",O55&lt;&gt;"",N55=O55,N57&lt;&gt;"",O57&lt;&gt;"",N57=O57),Language!$E$141,"")</f>
        <v/>
      </c>
      <c r="P59" s="112"/>
      <c r="Q59" s="81" t="str">
        <f>IF(AND(Q55&lt;&gt;"",R55&lt;&gt;"",Q55=R55,Q57&lt;&gt;"",R57&lt;&gt;"",Q57=R57),Language!$E$141,"")</f>
        <v/>
      </c>
      <c r="S59" s="112"/>
      <c r="T59" s="81" t="str">
        <f>IF(AND(T55&lt;&gt;"",U55&lt;&gt;"",T55=U55,T57&lt;&gt;"",U57&lt;&gt;"",T57=U57),Language!$E$141,"")</f>
        <v/>
      </c>
      <c r="V59" s="112"/>
      <c r="W59" s="81" t="str">
        <f>IF(AND(W55&lt;&gt;"",X55&lt;&gt;"",W55=X55,W57&lt;&gt;"",X57&lt;&gt;"",W57=X57),Language!$E$141,"")</f>
        <v/>
      </c>
      <c r="Y59" s="111"/>
      <c r="Z59" s="111"/>
    </row>
    <row r="60" ht="14.25" customHeight="1">
      <c r="C60" s="114"/>
      <c r="E60" s="114"/>
    </row>
    <row r="61" ht="15.75" customHeight="1">
      <c r="C61" s="115" t="str">
        <f>VLOOKUP(VLOOKUP(B62,Matches!$B$50:$K$53,10,0),Language!$D$118:$E$121,2,0)</f>
        <v>Quarter final 1</v>
      </c>
      <c r="D61" s="116"/>
      <c r="E61" s="117"/>
      <c r="I61" s="115" t="str">
        <f>VLOOKUP(VLOOKUP(H62,Matches!$B$50:$K$53,10,0),Language!$D$118:$E$121,2,0)</f>
        <v>Quarter final 2</v>
      </c>
      <c r="J61" s="116"/>
      <c r="K61" s="117"/>
      <c r="O61" s="115" t="str">
        <f>VLOOKUP(VLOOKUP(N62,Matches!$B$50:$K$53,10,0),Language!$D$118:$E$121,2,0)</f>
        <v>Quarter final 4</v>
      </c>
      <c r="P61" s="116"/>
      <c r="Q61" s="117"/>
      <c r="U61" s="115" t="str">
        <f>VLOOKUP(VLOOKUP(T62,Matches!$B$50:$K$53,10,0),Language!$D$118:$E$121,2,0)</f>
        <v>Quarter final 3</v>
      </c>
      <c r="V61" s="116"/>
      <c r="W61" s="117"/>
    </row>
    <row r="62" ht="15.75" customHeight="1">
      <c r="B62" s="38">
        <f>RIGHT($F$78,2)*1</f>
        <v>45</v>
      </c>
      <c r="C62" s="118" t="str">
        <f>VLOOKUP(B62,Matches!$B$4:$K$58,7,0)</f>
        <v>Stuttgart</v>
      </c>
      <c r="D62" s="119"/>
      <c r="E62" s="45"/>
      <c r="H62" s="38">
        <f>RIGHT($H$78,2)*1</f>
        <v>46</v>
      </c>
      <c r="I62" s="118" t="str">
        <f>VLOOKUP(H62,Matches!$B$4:$K$58,7,0)</f>
        <v>Hamburg</v>
      </c>
      <c r="J62" s="119"/>
      <c r="K62" s="45"/>
      <c r="N62" s="38">
        <f>RIGHT($R$78,2)*1</f>
        <v>47</v>
      </c>
      <c r="O62" s="118" t="str">
        <f>VLOOKUP(N62,Matches!$B$4:$K$58,7,0)</f>
        <v>Berlin</v>
      </c>
      <c r="P62" s="119"/>
      <c r="Q62" s="45"/>
      <c r="T62" s="38">
        <f>RIGHT($T$78,2)*1</f>
        <v>48</v>
      </c>
      <c r="U62" s="118" t="str">
        <f>VLOOKUP(T62,Matches!$B$4:$K$58,7,0)</f>
        <v>Dusseldorf</v>
      </c>
      <c r="V62" s="119"/>
      <c r="W62" s="45"/>
    </row>
    <row r="63" ht="14.25" customHeight="1">
      <c r="C63" s="44">
        <f>VLOOKUP(B62,Matches!$B$4:$K$58,5,0)</f>
        <v>45478.75</v>
      </c>
      <c r="D63" s="119"/>
      <c r="E63" s="45"/>
      <c r="I63" s="44">
        <f>VLOOKUP(H62,Matches!$B$4:$K$58,5,0)</f>
        <v>45478.875</v>
      </c>
      <c r="J63" s="119"/>
      <c r="K63" s="45"/>
      <c r="O63" s="44">
        <f>VLOOKUP(N62,Matches!$B$4:$K$58,5,0)</f>
        <v>45479.875</v>
      </c>
      <c r="P63" s="119"/>
      <c r="Q63" s="45"/>
      <c r="U63" s="44">
        <f>VLOOKUP(T62,Matches!$B$4:$K$58,5,0)</f>
        <v>45479.75</v>
      </c>
      <c r="V63" s="119"/>
      <c r="W63" s="45"/>
    </row>
    <row r="64" ht="14.25" customHeight="1">
      <c r="C64" s="120" t="str">
        <f>IF(AND(B55&lt;&gt;"",C55&lt;&gt;""),IF(B55&gt;C55,B54,IF(B55&lt;C55,C54,IF(AND(B57&lt;&gt;"",C57&lt;&gt;""),IF(B57&gt;C57,B54,IF(B57&lt;C57,C54,"")),""))),"")</f>
        <v>Croatia</v>
      </c>
      <c r="E64" s="121" t="str">
        <f>IF(AND(E55&lt;&gt;"",F55&lt;&gt;""),IF(E55&gt;F55,E54,IF(E55&lt;F55,F54,IF(AND(E57&lt;&gt;"",F57&lt;&gt;""),IF(E57&gt;F57,E54,IF(E57&lt;F57,F54,"")),""))),"")</f>
        <v>Germany</v>
      </c>
      <c r="I64" s="120" t="str">
        <f>IF(AND(H55&lt;&gt;"",I55&lt;&gt;""),IF(H55&gt;I55,H54,IF(H55&lt;I55,I54,IF(AND(H57&lt;&gt;"",I57&lt;&gt;""),IF(H57&gt;I57,H54,IF(H57&lt;I57,I54,"")),""))),"")</f>
        <v>Czechia</v>
      </c>
      <c r="K64" s="121" t="str">
        <f>IF(AND(K55&lt;&gt;"",L55&lt;&gt;""),IF(K55&gt;L55,K54,IF(K55&lt;L55,L54,IF(AND(K57&lt;&gt;"",L57&lt;&gt;""),IF(K57&gt;L57,K54,IF(K57&lt;L57,L54,"")),""))),"")</f>
        <v>France</v>
      </c>
      <c r="O64" s="120" t="str">
        <f>IF(AND(N55&lt;&gt;"",O55&lt;&gt;""),IF(N55&gt;O55,N54,IF(N55&lt;O55,O54,IF(AND(N57&lt;&gt;"",O57&lt;&gt;""),IF(N57&gt;O57,N54,IF(N57&lt;O57,O54,"")),""))),"")</f>
        <v>Belgium</v>
      </c>
      <c r="Q64" s="121" t="str">
        <f>IF(AND(Q55&lt;&gt;"",R55&lt;&gt;""),IF(Q55&gt;R55,Q54,IF(Q55&lt;R55,R54,IF(AND(Q57&lt;&gt;"",R57&lt;&gt;""),IF(Q57&gt;R57,Q54,IF(Q57&lt;R57,R54,"")),""))),"")</f>
        <v>Netherlands</v>
      </c>
      <c r="U64" s="120" t="str">
        <f>IF(AND(T55&lt;&gt;"",U55&lt;&gt;""),IF(T55&gt;U55,T54,IF(T55&lt;U55,U54,IF(AND(T57&lt;&gt;"",U57&lt;&gt;""),IF(T57&gt;U57,T54,IF(T57&lt;U57,U54,"")),""))),"")</f>
        <v>Denmark</v>
      </c>
      <c r="W64" s="121" t="str">
        <f>IF(AND(W55&lt;&gt;"",X55&lt;&gt;""),IF(W55&gt;X55,W54,IF(W55&lt;X55,X54,IF(AND(W57&lt;&gt;"",X57&lt;&gt;""),IF(W57&gt;X57,W54,IF(W57&lt;X57,X54,"")),""))),"")</f>
        <v>Spain</v>
      </c>
    </row>
    <row r="65" ht="14.25" customHeight="1">
      <c r="C65" s="54">
        <v>1.0</v>
      </c>
      <c r="D65" s="122"/>
      <c r="E65" s="123">
        <v>2.0</v>
      </c>
      <c r="F65" s="110"/>
      <c r="I65" s="54">
        <v>0.0</v>
      </c>
      <c r="J65" s="122"/>
      <c r="K65" s="123">
        <v>1.0</v>
      </c>
      <c r="L65" s="110"/>
      <c r="O65" s="54">
        <v>0.0</v>
      </c>
      <c r="P65" s="122"/>
      <c r="Q65" s="123">
        <v>1.0</v>
      </c>
      <c r="R65" s="110"/>
      <c r="U65" s="54">
        <v>0.0</v>
      </c>
      <c r="V65" s="122"/>
      <c r="W65" s="123">
        <v>2.0</v>
      </c>
      <c r="X65" s="110"/>
    </row>
    <row r="66" ht="9.75" customHeight="1">
      <c r="C66" s="73" t="str">
        <f>Language!$E$127</f>
        <v>Penalty shoot-out:</v>
      </c>
      <c r="D66" s="124"/>
      <c r="E66" s="40"/>
      <c r="I66" s="73" t="str">
        <f>Language!$E$127</f>
        <v>Penalty shoot-out:</v>
      </c>
      <c r="J66" s="124"/>
      <c r="K66" s="40"/>
      <c r="O66" s="73" t="str">
        <f>Language!$E$127</f>
        <v>Penalty shoot-out:</v>
      </c>
      <c r="P66" s="124"/>
      <c r="Q66" s="40"/>
      <c r="U66" s="73" t="str">
        <f>Language!$E$127</f>
        <v>Penalty shoot-out:</v>
      </c>
      <c r="V66" s="124"/>
      <c r="W66" s="40"/>
    </row>
    <row r="67" ht="14.25" customHeight="1">
      <c r="C67" s="125"/>
      <c r="D67" s="122"/>
      <c r="E67" s="126"/>
      <c r="I67" s="125"/>
      <c r="J67" s="122"/>
      <c r="K67" s="126"/>
      <c r="O67" s="125"/>
      <c r="P67" s="122"/>
      <c r="Q67" s="126"/>
      <c r="U67" s="125"/>
      <c r="V67" s="122"/>
      <c r="W67" s="126"/>
    </row>
    <row r="68" ht="14.25" customHeight="1">
      <c r="A68" s="111"/>
      <c r="B68" s="111"/>
      <c r="C68" s="112" t="str">
        <f>VLOOKUP(B62,Matches!$B$50:$K$58,2,0)</f>
        <v>W39</v>
      </c>
      <c r="D68" s="127"/>
      <c r="E68" s="112" t="str">
        <f>VLOOKUP(B62,Matches!$B$50:$K$58,3,0)</f>
        <v>W37</v>
      </c>
      <c r="F68" s="128"/>
      <c r="G68" s="129"/>
      <c r="H68" s="129"/>
      <c r="I68" s="112" t="str">
        <f>VLOOKUP(H62,Matches!$B$50:$K$58,2,0)</f>
        <v>W41</v>
      </c>
      <c r="J68" s="127"/>
      <c r="K68" s="112" t="str">
        <f>VLOOKUP(H62,Matches!$B$50:$K$58,3,0)</f>
        <v>W42</v>
      </c>
      <c r="L68" s="129"/>
      <c r="M68" s="129"/>
      <c r="N68" s="129"/>
      <c r="O68" s="112" t="str">
        <f>VLOOKUP(N62,Matches!$B$50:$K$58,2,0)</f>
        <v>W43</v>
      </c>
      <c r="Q68" s="112" t="str">
        <f>VLOOKUP(N62,Matches!$B$50:$K$58,3,0)</f>
        <v>W44</v>
      </c>
      <c r="R68" s="129"/>
      <c r="S68" s="129"/>
      <c r="T68" s="129"/>
      <c r="U68" s="112" t="str">
        <f>VLOOKUP(T62,Matches!$B$50:$K$58,2,0)</f>
        <v>W40</v>
      </c>
      <c r="V68" s="127"/>
      <c r="W68" s="112" t="str">
        <f>VLOOKUP(T62,Matches!$B$50:$K$58,3,0)</f>
        <v>W38</v>
      </c>
      <c r="X68" s="111"/>
      <c r="Y68" s="111"/>
      <c r="Z68" s="111"/>
    </row>
    <row r="69" ht="12.0" customHeight="1">
      <c r="C69" s="130" t="str">
        <f>IF(AND(C65&lt;&gt;"",E65&lt;&gt;"",C65=E65,C67&lt;&gt;"",E67&lt;&gt;"",C67=E67),Language!$E$141,"")</f>
        <v/>
      </c>
      <c r="F69" s="131"/>
      <c r="I69" s="130" t="str">
        <f>IF(AND(I65&lt;&gt;"",K65&lt;&gt;"",I65=K65,I67&lt;&gt;"",K67&lt;&gt;"",I67=K67),Language!$E$141,"")</f>
        <v/>
      </c>
      <c r="O69" s="130" t="str">
        <f>IF(AND(O65&lt;&gt;"",Q65&lt;&gt;"",O65=Q65,O67&lt;&gt;"",Q67&lt;&gt;"",O67=Q67),Language!$E$141,"")</f>
        <v/>
      </c>
      <c r="U69" s="130" t="str">
        <f>IF(AND(U65&lt;&gt;"",W65&lt;&gt;"",U65=W65,U67&lt;&gt;"",W67&lt;&gt;"",U67=W67),Language!$E$141,"")</f>
        <v/>
      </c>
    </row>
    <row r="70" ht="14.25" customHeight="1"/>
    <row r="71" ht="14.25" customHeight="1">
      <c r="F71" s="115" t="str">
        <f>VLOOKUP(E72,Matches!$B$50:$K$58,10,0)</f>
        <v>Semi-Final 1</v>
      </c>
      <c r="G71" s="116"/>
      <c r="H71" s="117"/>
      <c r="R71" s="115" t="str">
        <f>VLOOKUP(Q72,Matches!$B$50:$K$58,10,0)</f>
        <v>Semi-Final 2</v>
      </c>
      <c r="S71" s="116"/>
      <c r="T71" s="117"/>
    </row>
    <row r="72" ht="14.25" customHeight="1">
      <c r="E72" s="38">
        <f>RIGHT($L$88,2)*1</f>
        <v>49</v>
      </c>
      <c r="F72" s="118" t="str">
        <f>VLOOKUP(E72,Matches!$B$4:$K$58,7,0)</f>
        <v>Munich</v>
      </c>
      <c r="G72" s="119"/>
      <c r="H72" s="45"/>
      <c r="Q72" s="38">
        <f>RIGHT($N$88,2)*1</f>
        <v>50</v>
      </c>
      <c r="R72" s="118" t="str">
        <f>VLOOKUP(Q72,Matches!$B$4:$K$58,7,0)</f>
        <v>Dortmund</v>
      </c>
      <c r="S72" s="119"/>
      <c r="T72" s="45"/>
    </row>
    <row r="73" ht="14.25" customHeight="1">
      <c r="F73" s="44">
        <f>VLOOKUP(E72,Matches!$B$4:$K$58,5,0)</f>
        <v>45482.875</v>
      </c>
      <c r="G73" s="119"/>
      <c r="H73" s="45"/>
      <c r="L73" s="132"/>
      <c r="M73" s="132"/>
      <c r="R73" s="44">
        <f>VLOOKUP(Q72,Matches!$B$4:$K$58,5,0)</f>
        <v>45483.875</v>
      </c>
      <c r="S73" s="119"/>
      <c r="T73" s="45"/>
    </row>
    <row r="74" ht="14.25" customHeight="1">
      <c r="F74" s="120" t="str">
        <f>IF(AND(C65&lt;&gt;"",E65&lt;&gt;""),IF(C65&gt;E65,C64,IF(C65&lt;E65,E64,IF(AND(C67&lt;&gt;"",E67&lt;&gt;""),IF(C67&gt;E67,C64,IF(C67&lt;E67,E64,"")),""))),"")</f>
        <v>Germany</v>
      </c>
      <c r="H74" s="121" t="str">
        <f>IF(AND(I65&lt;&gt;"",K65&lt;&gt;""),IF(I65&gt;K65,I64,IF(I65&lt;K65,K64,IF(AND(I67&lt;&gt;"",K67&lt;&gt;""),IF(I67&gt;K67,I64,IF(I67&lt;K67,K64,"")),""))),"")</f>
        <v>France</v>
      </c>
      <c r="L74" s="133"/>
      <c r="M74" s="133"/>
      <c r="R74" s="120" t="str">
        <f>IF(AND(O65&lt;&gt;"",Q65&lt;&gt;""),IF(O65&gt;Q65,O64,IF(O65&lt;Q65,Q64,IF(AND(O67&lt;&gt;"",Q67&lt;&gt;""),IF(O67&gt;Q67,O64,IF(O67&lt;Q67,Q64,"")),""))),"")</f>
        <v>Netherlands</v>
      </c>
      <c r="T74" s="121" t="str">
        <f>IF(AND(U65&lt;&gt;"",W65&lt;&gt;""),IF(U65&gt;W65,U64,IF(U65&lt;W65,W64,IF(AND(U67&lt;&gt;"",W67&lt;&gt;""),IF(U67&gt;W67,U64,IF(U67&lt;W67,W64,"")),""))),"")</f>
        <v>Spain</v>
      </c>
    </row>
    <row r="75" ht="14.25" customHeight="1">
      <c r="F75" s="54">
        <v>0.0</v>
      </c>
      <c r="G75" s="122"/>
      <c r="H75" s="123">
        <v>2.0</v>
      </c>
      <c r="I75" s="110"/>
      <c r="L75" s="134"/>
      <c r="R75" s="54">
        <v>1.0</v>
      </c>
      <c r="S75" s="122"/>
      <c r="T75" s="123">
        <v>0.0</v>
      </c>
      <c r="U75" s="110"/>
    </row>
    <row r="76" ht="9.75" customHeight="1">
      <c r="F76" s="73" t="str">
        <f>Language!$E$127</f>
        <v>Penalty shoot-out:</v>
      </c>
      <c r="G76" s="124"/>
      <c r="H76" s="40"/>
      <c r="L76" s="134"/>
      <c r="R76" s="73" t="str">
        <f>Language!$E$127</f>
        <v>Penalty shoot-out:</v>
      </c>
      <c r="S76" s="124"/>
      <c r="T76" s="40"/>
    </row>
    <row r="77" ht="14.25" customHeight="1">
      <c r="F77" s="125"/>
      <c r="G77" s="122"/>
      <c r="H77" s="126"/>
      <c r="L77" s="134"/>
      <c r="R77" s="125"/>
      <c r="S77" s="122"/>
      <c r="T77" s="126"/>
    </row>
    <row r="78" ht="14.25" customHeight="1">
      <c r="F78" s="112" t="str">
        <f>VLOOKUP(E72,Matches!$B$50:$K$58,2,0)</f>
        <v>W45</v>
      </c>
      <c r="G78" s="127"/>
      <c r="H78" s="112" t="str">
        <f>VLOOKUP(E72,Matches!$B$50:$K$58,3,0)</f>
        <v>W46</v>
      </c>
      <c r="I78" s="131"/>
      <c r="L78" s="15"/>
      <c r="R78" s="112" t="str">
        <f>VLOOKUP(Q72,Matches!$B$50:$K$58,2,0)</f>
        <v>W47</v>
      </c>
      <c r="S78" s="127"/>
      <c r="T78" s="112" t="str">
        <f>VLOOKUP(Q72,Matches!$B$50:$K$58,3,0)</f>
        <v>W48</v>
      </c>
    </row>
    <row r="79" ht="12.0" customHeight="1">
      <c r="F79" s="130" t="str">
        <f>IF(AND(F75&lt;&gt;"",H75&lt;&gt;"",F75=H75,F77&lt;&gt;"",H77&lt;&gt;"",F77=H77),Language!$E$141,"")</f>
        <v/>
      </c>
      <c r="L79" s="135"/>
      <c r="M79" s="135"/>
      <c r="N79" s="135"/>
      <c r="R79" s="130" t="str">
        <f>IF(AND(R75&lt;&gt;"",T75&lt;&gt;"",R75=T75,R77&lt;&gt;"",T77&lt;&gt;"",R77=T77),Language!$E$141,"")</f>
        <v/>
      </c>
    </row>
    <row r="80" ht="14.25" customHeight="1"/>
    <row r="81" ht="14.25" customHeight="1">
      <c r="L81" s="136" t="str">
        <f>VLOOKUP(K82,Matches!$B$50:$K$58,10,0)</f>
        <v>Final</v>
      </c>
      <c r="M81" s="116"/>
      <c r="N81" s="34"/>
    </row>
    <row r="82" ht="15.0" customHeight="1">
      <c r="K82" s="38">
        <v>51.0</v>
      </c>
      <c r="L82" s="118" t="str">
        <f>VLOOKUP(K82,Matches!$B$4:$K$58,7,0)</f>
        <v>Berlin</v>
      </c>
      <c r="M82" s="119"/>
      <c r="N82" s="45"/>
      <c r="R82" s="137" t="str">
        <f>Language!$E$109</f>
        <v>European Champion 2024:</v>
      </c>
      <c r="S82" s="57"/>
      <c r="T82" s="57"/>
      <c r="U82" s="57"/>
      <c r="V82" s="57"/>
      <c r="W82" s="138"/>
    </row>
    <row r="83" ht="15.0" customHeight="1">
      <c r="L83" s="44">
        <f>VLOOKUP(K82,Matches!$B$4:$K$58,5,0)</f>
        <v>45487.875</v>
      </c>
      <c r="M83" s="119"/>
      <c r="N83" s="45"/>
      <c r="R83" s="139"/>
      <c r="S83" s="47"/>
      <c r="T83" s="47"/>
      <c r="U83" s="47"/>
      <c r="V83" s="47"/>
      <c r="W83" s="140"/>
    </row>
    <row r="84" ht="15.0" customHeight="1">
      <c r="L84" s="120" t="str">
        <f>IF(AND(F75&lt;&gt;"",H75&lt;&gt;""),IF(F75&gt;H75,F74,IF(F75&lt;H75,H74,IF(AND(F77&lt;&gt;"",H77&lt;&gt;""),IF(F77&gt;H77,F74,IF(F77&lt;H77,H74,"")),""))),"")</f>
        <v>France</v>
      </c>
      <c r="N84" s="121" t="str">
        <f>IF(AND(R75&lt;&gt;"",T75&lt;&gt;""),IF(R75&gt;T75,R74,IF(R75&lt;T75,T74,IF(AND(R77&lt;&gt;"",T77&lt;&gt;""),IF(R77&gt;T77,R74,IF(R77&lt;T77,T74,"")),""))),"")</f>
        <v>Netherlands</v>
      </c>
      <c r="R84" s="141" t="str">
        <f>IF(AND(L85&lt;&gt;"",N85&lt;&gt;""),IF(L85&gt;N85,L84,IF(L85&lt;N85,N84,IF(AND(L87&lt;&gt;"",N87&lt;&gt;""),IF(L87&gt;N87,L84,IF(L87&lt;N87,N84,"")),""))),"")</f>
        <v>France</v>
      </c>
      <c r="S84" s="57"/>
      <c r="T84" s="57"/>
      <c r="U84" s="57"/>
      <c r="V84" s="57"/>
      <c r="W84" s="138"/>
    </row>
    <row r="85" ht="15.0" customHeight="1">
      <c r="B85" s="142"/>
      <c r="L85" s="54">
        <v>1.0</v>
      </c>
      <c r="M85" s="114"/>
      <c r="N85" s="123">
        <v>0.0</v>
      </c>
      <c r="O85" s="110"/>
      <c r="R85" s="139"/>
      <c r="S85" s="47"/>
      <c r="T85" s="47"/>
      <c r="U85" s="47"/>
      <c r="V85" s="47"/>
      <c r="W85" s="140"/>
    </row>
    <row r="86" ht="9.75" customHeight="1">
      <c r="B86" s="142"/>
      <c r="L86" s="73" t="str">
        <f>Language!$E$127</f>
        <v>Penalty shoot-out:</v>
      </c>
      <c r="M86" s="124"/>
      <c r="N86" s="40"/>
      <c r="R86" s="143"/>
      <c r="S86" s="143"/>
      <c r="T86" s="143"/>
      <c r="U86" s="143"/>
      <c r="V86" s="143"/>
      <c r="W86" s="143"/>
    </row>
    <row r="87" ht="15.0" customHeight="1">
      <c r="B87" s="142"/>
      <c r="L87" s="125"/>
      <c r="M87" s="122"/>
      <c r="N87" s="126"/>
      <c r="R87" s="143"/>
      <c r="S87" s="143"/>
      <c r="T87" s="143"/>
      <c r="U87" s="143"/>
      <c r="V87" s="143"/>
      <c r="W87" s="143"/>
    </row>
    <row r="88" ht="14.25" customHeight="1">
      <c r="L88" s="112" t="str">
        <f>VLOOKUP(K82,Matches!$B$50:$K$58,2,0)</f>
        <v>W49</v>
      </c>
      <c r="M88" s="127"/>
      <c r="N88" s="112" t="str">
        <f>VLOOKUP(K82,Matches!$B$50:$K$58,3,0)</f>
        <v>W50</v>
      </c>
      <c r="O88" s="131"/>
    </row>
    <row r="89" ht="12.0" customHeight="1">
      <c r="L89" s="130" t="str">
        <f>IF(AND(L85&lt;&gt;"",N85&lt;&gt;"",L85=N85,L87&lt;&gt;"",N87&lt;&gt;"",L87=N87),Language!$E$141,"")</f>
        <v/>
      </c>
    </row>
    <row r="90" ht="14.25" customHeight="1"/>
    <row r="91" ht="14.25" customHeight="1">
      <c r="U91" s="144"/>
    </row>
    <row r="92" ht="14.25" customHeight="1">
      <c r="B92" s="145" t="s">
        <v>25</v>
      </c>
      <c r="T92" s="146" t="s">
        <v>26</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 width="61.57"/>
    <col customWidth="1" min="3" max="26" width="8.71"/>
  </cols>
  <sheetData>
    <row r="1" ht="14.25" customHeight="1">
      <c r="A1" s="147" t="s">
        <v>27</v>
      </c>
      <c r="B1" s="148" t="s">
        <v>28</v>
      </c>
    </row>
    <row r="2" ht="14.25" customHeight="1">
      <c r="A2" s="149" t="s">
        <v>29</v>
      </c>
      <c r="B2" s="150" t="s">
        <v>30</v>
      </c>
    </row>
    <row r="3" ht="14.25" customHeight="1">
      <c r="A3" s="151" t="s">
        <v>31</v>
      </c>
      <c r="B3" s="152" t="s">
        <v>32</v>
      </c>
    </row>
    <row r="4" ht="14.25" customHeight="1">
      <c r="A4" s="149" t="s">
        <v>33</v>
      </c>
      <c r="B4" s="150" t="s">
        <v>34</v>
      </c>
    </row>
    <row r="5" ht="14.25" customHeight="1">
      <c r="A5" s="151" t="s">
        <v>35</v>
      </c>
      <c r="B5" s="152" t="s">
        <v>36</v>
      </c>
    </row>
    <row r="6" ht="14.25" customHeight="1">
      <c r="A6" s="149" t="s">
        <v>37</v>
      </c>
      <c r="B6" s="150" t="s">
        <v>38</v>
      </c>
    </row>
    <row r="7" ht="14.25" customHeight="1">
      <c r="A7" s="151" t="s">
        <v>39</v>
      </c>
      <c r="B7" s="152" t="s">
        <v>40</v>
      </c>
    </row>
    <row r="8" ht="14.25" customHeight="1">
      <c r="A8" s="149" t="s">
        <v>41</v>
      </c>
      <c r="B8" s="150" t="s">
        <v>42</v>
      </c>
    </row>
    <row r="9" ht="14.25" customHeight="1">
      <c r="A9" s="151" t="s">
        <v>43</v>
      </c>
      <c r="B9" s="152"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52</v>
      </c>
      <c r="J3" s="12" t="s">
        <v>46</v>
      </c>
      <c r="K3" s="13" t="s">
        <v>53</v>
      </c>
      <c r="L3" s="14" t="s">
        <v>52</v>
      </c>
      <c r="M3" s="12" t="s">
        <v>46</v>
      </c>
      <c r="N3" s="13" t="s">
        <v>54</v>
      </c>
      <c r="O3" s="14" t="s">
        <v>52</v>
      </c>
      <c r="P3" s="15" t="s">
        <v>46</v>
      </c>
      <c r="Q3" s="13" t="s">
        <v>55</v>
      </c>
      <c r="R3" s="14" t="s">
        <v>50</v>
      </c>
      <c r="S3" s="12"/>
      <c r="T3" s="11"/>
      <c r="U3" s="11"/>
      <c r="V3" s="11"/>
      <c r="W3" s="11"/>
      <c r="X3" s="11"/>
      <c r="Y3" s="12"/>
    </row>
    <row r="4" ht="14.25" customHeight="1">
      <c r="A4" s="12"/>
      <c r="B4" s="16" t="s">
        <v>56</v>
      </c>
      <c r="C4" s="17" t="s">
        <v>57</v>
      </c>
      <c r="D4" s="15" t="s">
        <v>46</v>
      </c>
      <c r="E4" s="16" t="s">
        <v>58</v>
      </c>
      <c r="F4" s="17" t="s">
        <v>59</v>
      </c>
      <c r="G4" s="15" t="s">
        <v>46</v>
      </c>
      <c r="H4" s="16" t="s">
        <v>60</v>
      </c>
      <c r="I4" s="17" t="s">
        <v>61</v>
      </c>
      <c r="J4" s="12" t="s">
        <v>46</v>
      </c>
      <c r="K4" s="16" t="s">
        <v>62</v>
      </c>
      <c r="L4" s="17" t="s">
        <v>63</v>
      </c>
      <c r="M4" s="12" t="s">
        <v>46</v>
      </c>
      <c r="N4" s="16" t="s">
        <v>64</v>
      </c>
      <c r="O4" s="17" t="s">
        <v>65</v>
      </c>
      <c r="P4" s="15" t="s">
        <v>46</v>
      </c>
      <c r="Q4" s="16" t="s">
        <v>66</v>
      </c>
      <c r="R4" s="17" t="s">
        <v>67</v>
      </c>
      <c r="S4" s="12"/>
      <c r="T4" s="11"/>
      <c r="U4" s="11"/>
      <c r="V4" s="11"/>
      <c r="W4" s="11"/>
      <c r="X4" s="11"/>
      <c r="Y4" s="12"/>
    </row>
    <row r="5" ht="14.25" customHeight="1">
      <c r="A5" s="12"/>
      <c r="B5" s="18" t="s">
        <v>68</v>
      </c>
      <c r="C5" s="19" t="s">
        <v>69</v>
      </c>
      <c r="D5" s="15" t="s">
        <v>46</v>
      </c>
      <c r="E5" s="18" t="s">
        <v>70</v>
      </c>
      <c r="F5" s="19" t="s">
        <v>71</v>
      </c>
      <c r="G5" s="15" t="s">
        <v>46</v>
      </c>
      <c r="H5" s="18" t="s">
        <v>72</v>
      </c>
      <c r="I5" s="19" t="s">
        <v>73</v>
      </c>
      <c r="J5" s="12" t="s">
        <v>46</v>
      </c>
      <c r="K5" s="18" t="s">
        <v>74</v>
      </c>
      <c r="L5" s="19" t="s">
        <v>75</v>
      </c>
      <c r="M5" s="12" t="s">
        <v>46</v>
      </c>
      <c r="N5" s="18" t="s">
        <v>76</v>
      </c>
      <c r="O5" s="19" t="s">
        <v>77</v>
      </c>
      <c r="P5" s="15" t="s">
        <v>46</v>
      </c>
      <c r="Q5" s="18" t="s">
        <v>78</v>
      </c>
      <c r="R5" s="19" t="s">
        <v>79</v>
      </c>
      <c r="S5" s="12"/>
      <c r="T5" s="11"/>
      <c r="U5" s="11"/>
      <c r="V5" s="11"/>
      <c r="W5" s="11"/>
      <c r="X5" s="11"/>
      <c r="Y5" s="12"/>
    </row>
    <row r="6" ht="14.25" customHeight="1">
      <c r="A6" s="20"/>
      <c r="B6" s="21" t="s">
        <v>80</v>
      </c>
      <c r="C6" s="22" t="s">
        <v>81</v>
      </c>
      <c r="D6" s="23" t="s">
        <v>46</v>
      </c>
      <c r="E6" s="21" t="s">
        <v>82</v>
      </c>
      <c r="F6" s="22" t="s">
        <v>83</v>
      </c>
      <c r="G6" s="23" t="s">
        <v>46</v>
      </c>
      <c r="H6" s="21" t="s">
        <v>84</v>
      </c>
      <c r="I6" s="22" t="s">
        <v>85</v>
      </c>
      <c r="J6" s="20" t="s">
        <v>46</v>
      </c>
      <c r="K6" s="21" t="s">
        <v>86</v>
      </c>
      <c r="L6" s="22" t="s">
        <v>87</v>
      </c>
      <c r="M6" s="20" t="s">
        <v>46</v>
      </c>
      <c r="N6" s="21" t="s">
        <v>88</v>
      </c>
      <c r="O6" s="22" t="s">
        <v>89</v>
      </c>
      <c r="P6" s="23" t="s">
        <v>46</v>
      </c>
      <c r="Q6" s="21" t="s">
        <v>90</v>
      </c>
      <c r="R6" s="22" t="s">
        <v>91</v>
      </c>
      <c r="S6" s="20"/>
      <c r="T6" s="11"/>
      <c r="U6" s="11"/>
      <c r="V6" s="11"/>
      <c r="W6" s="11"/>
      <c r="X6" s="11"/>
      <c r="Y6" s="20"/>
      <c r="Z6" s="24"/>
    </row>
    <row r="7" ht="10.5" customHeight="1">
      <c r="A7" s="12"/>
      <c r="B7" s="25"/>
      <c r="S7" s="26"/>
      <c r="T7" s="26"/>
      <c r="U7" s="26"/>
      <c r="V7" s="26"/>
      <c r="W7" s="26"/>
      <c r="X7" s="26"/>
      <c r="Y7" s="12"/>
    </row>
    <row r="8" ht="12.0" customHeight="1">
      <c r="B8" s="27"/>
      <c r="C8" s="28"/>
      <c r="D8" s="29"/>
      <c r="E8" s="27"/>
      <c r="F8" s="28"/>
      <c r="G8" s="29"/>
      <c r="H8" s="27"/>
      <c r="I8" s="28"/>
      <c r="J8" s="29"/>
      <c r="K8" s="27"/>
      <c r="L8" s="28"/>
      <c r="M8" s="30"/>
      <c r="N8" s="27"/>
      <c r="O8" s="28"/>
      <c r="P8" s="29"/>
      <c r="Q8" s="27"/>
      <c r="R8" s="28"/>
      <c r="S8" s="31"/>
      <c r="T8" s="32"/>
      <c r="V8" s="29"/>
      <c r="W8" s="32"/>
    </row>
    <row r="9" ht="14.25" customHeight="1">
      <c r="B9" s="33" t="str">
        <f>EURO!B9</f>
        <v>Group A</v>
      </c>
      <c r="C9" s="34"/>
      <c r="D9" s="35"/>
      <c r="E9" s="33" t="str">
        <f>EURO!E9</f>
        <v>Group B</v>
      </c>
      <c r="F9" s="34"/>
      <c r="H9" s="33" t="str">
        <f>EURO!H9</f>
        <v>Group C</v>
      </c>
      <c r="I9" s="34"/>
      <c r="K9" s="33" t="str">
        <f>EURO!K9</f>
        <v>Group D</v>
      </c>
      <c r="L9" s="34"/>
      <c r="N9" s="33" t="str">
        <f>EURO!N9</f>
        <v>Group E</v>
      </c>
      <c r="O9" s="34"/>
      <c r="Q9" s="33" t="str">
        <f>EURO!Q9</f>
        <v>Group F</v>
      </c>
      <c r="R9" s="34"/>
      <c r="T9" s="36"/>
      <c r="U9" s="36"/>
      <c r="V9" s="36"/>
      <c r="W9" s="36"/>
      <c r="X9" s="36"/>
    </row>
    <row r="10" ht="15.75" customHeight="1">
      <c r="B10" s="37"/>
      <c r="C10" s="37"/>
      <c r="D10" s="35"/>
      <c r="E10" s="37"/>
      <c r="F10" s="37"/>
      <c r="H10" s="37"/>
      <c r="I10" s="37"/>
      <c r="K10" s="37"/>
      <c r="L10" s="37"/>
      <c r="N10" s="37"/>
      <c r="O10" s="37"/>
      <c r="Q10" s="37"/>
      <c r="R10" s="37"/>
      <c r="T10" s="37"/>
      <c r="U10" s="37"/>
      <c r="W10" s="37"/>
      <c r="X10" s="37"/>
    </row>
    <row r="11" ht="14.25" customHeight="1">
      <c r="A11" s="38">
        <f>EURO!A11</f>
        <v>1</v>
      </c>
      <c r="B11" s="39" t="str">
        <f>EURO!B11</f>
        <v>Munich</v>
      </c>
      <c r="C11" s="40"/>
      <c r="D11" s="38">
        <f>EURO!D11</f>
        <v>3</v>
      </c>
      <c r="E11" s="39" t="str">
        <f>EURO!E11</f>
        <v>Berlin</v>
      </c>
      <c r="F11" s="40"/>
      <c r="G11" s="38">
        <f>EURO!G11</f>
        <v>6</v>
      </c>
      <c r="H11" s="39" t="str">
        <f>EURO!H11</f>
        <v>Stuttgart</v>
      </c>
      <c r="I11" s="40"/>
      <c r="J11" s="38">
        <f>EURO!J11</f>
        <v>7</v>
      </c>
      <c r="K11" s="39" t="str">
        <f>EURO!K11</f>
        <v>Hamburg</v>
      </c>
      <c r="L11" s="40"/>
      <c r="M11" s="38">
        <f>EURO!M11</f>
        <v>10</v>
      </c>
      <c r="N11" s="39" t="str">
        <f>EURO!N11</f>
        <v>Munich</v>
      </c>
      <c r="O11" s="40"/>
      <c r="P11" s="38">
        <f>EURO!P11</f>
        <v>11</v>
      </c>
      <c r="Q11" s="39" t="str">
        <f>EURO!Q11</f>
        <v>Dortmund</v>
      </c>
      <c r="R11" s="40"/>
      <c r="S11" s="38"/>
      <c r="T11" s="41" t="str">
        <f>EURO!T11</f>
        <v>Qualification for the Round of 16</v>
      </c>
      <c r="U11" s="42"/>
      <c r="V11" s="42"/>
      <c r="W11" s="42"/>
      <c r="X11" s="43"/>
    </row>
    <row r="12" ht="14.25" customHeight="1">
      <c r="B12" s="44">
        <f>EURO!B12</f>
        <v>45457.875</v>
      </c>
      <c r="C12" s="45"/>
      <c r="E12" s="44">
        <f>EURO!E12</f>
        <v>45458.75</v>
      </c>
      <c r="F12" s="45"/>
      <c r="H12" s="44">
        <f>EURO!H12</f>
        <v>45459.75</v>
      </c>
      <c r="I12" s="45"/>
      <c r="K12" s="44">
        <f>EURO!K12</f>
        <v>45459.625</v>
      </c>
      <c r="L12" s="45"/>
      <c r="N12" s="44">
        <f>EURO!N12</f>
        <v>45460.625</v>
      </c>
      <c r="O12" s="45"/>
      <c r="Q12" s="44">
        <f>EURO!Q12</f>
        <v>45461.75</v>
      </c>
      <c r="R12" s="45"/>
      <c r="T12" s="46"/>
      <c r="U12" s="47"/>
      <c r="V12" s="47"/>
      <c r="W12" s="47"/>
      <c r="X12" s="48"/>
    </row>
    <row r="13" ht="14.25" customHeight="1">
      <c r="B13" s="49" t="str">
        <f t="array" ref="B13:R14">IF(EURO!B13:R14="","",EURO!B13:R14)</f>
        <v>Germany</v>
      </c>
      <c r="C13" s="50" t="s">
        <v>80</v>
      </c>
      <c r="D13" s="153" t="s">
        <v>46</v>
      </c>
      <c r="E13" s="49" t="s">
        <v>58</v>
      </c>
      <c r="F13" s="50" t="s">
        <v>49</v>
      </c>
      <c r="G13" s="153" t="s">
        <v>46</v>
      </c>
      <c r="H13" s="49" t="s">
        <v>72</v>
      </c>
      <c r="I13" s="50" t="s">
        <v>51</v>
      </c>
      <c r="J13" s="153" t="s">
        <v>46</v>
      </c>
      <c r="K13" s="49" t="s">
        <v>86</v>
      </c>
      <c r="L13" s="50" t="s">
        <v>53</v>
      </c>
      <c r="M13" s="153" t="s">
        <v>46</v>
      </c>
      <c r="N13" s="49" t="s">
        <v>76</v>
      </c>
      <c r="O13" s="50" t="s">
        <v>88</v>
      </c>
      <c r="P13" s="153" t="s">
        <v>46</v>
      </c>
      <c r="Q13" s="49" t="s">
        <v>78</v>
      </c>
      <c r="R13" s="50" t="s">
        <v>90</v>
      </c>
      <c r="T13" s="51"/>
      <c r="U13" s="52"/>
      <c r="V13" s="52"/>
      <c r="W13" s="52"/>
      <c r="X13" s="53"/>
    </row>
    <row r="14" ht="14.25" customHeight="1">
      <c r="B14" s="154">
        <v>2.0</v>
      </c>
      <c r="C14" s="155">
        <v>1.0</v>
      </c>
      <c r="D14" s="153" t="s">
        <v>46</v>
      </c>
      <c r="E14" s="154">
        <v>0.0</v>
      </c>
      <c r="F14" s="155">
        <v>0.0</v>
      </c>
      <c r="G14" s="153" t="s">
        <v>46</v>
      </c>
      <c r="H14" s="154">
        <v>0.0</v>
      </c>
      <c r="I14" s="155">
        <v>1.0</v>
      </c>
      <c r="J14" s="153" t="s">
        <v>46</v>
      </c>
      <c r="K14" s="154">
        <v>0.0</v>
      </c>
      <c r="L14" s="155">
        <v>2.0</v>
      </c>
      <c r="M14" s="153" t="s">
        <v>46</v>
      </c>
      <c r="N14" s="154">
        <v>1.0</v>
      </c>
      <c r="O14" s="155">
        <v>1.0</v>
      </c>
      <c r="P14" s="153" t="s">
        <v>46</v>
      </c>
      <c r="Q14" s="154">
        <v>1.0</v>
      </c>
      <c r="R14" s="155">
        <v>0.0</v>
      </c>
      <c r="T14" s="51"/>
      <c r="U14" s="156"/>
      <c r="V14" s="156"/>
      <c r="W14" s="156"/>
      <c r="X14" s="157"/>
    </row>
    <row r="15" ht="27.75" customHeight="1">
      <c r="B15" s="59"/>
      <c r="C15" s="59"/>
      <c r="E15" s="59"/>
      <c r="F15" s="59"/>
      <c r="H15" s="59"/>
      <c r="I15" s="59"/>
      <c r="K15" s="59"/>
      <c r="L15" s="59"/>
      <c r="N15" s="59"/>
      <c r="O15" s="59"/>
      <c r="Q15" s="59"/>
      <c r="R15" s="59"/>
      <c r="T15" s="158" t="str">
        <f>EURO!T14</f>
        <v>Criteria for placement within the groups:</v>
      </c>
      <c r="U15" s="156"/>
      <c r="V15" s="156"/>
      <c r="W15" s="156"/>
      <c r="X15" s="157"/>
    </row>
    <row r="16" ht="14.25" customHeight="1">
      <c r="A16" s="38">
        <f>EURO!A16</f>
        <v>2</v>
      </c>
      <c r="B16" s="39" t="str">
        <f>EURO!B16</f>
        <v>Cologne</v>
      </c>
      <c r="C16" s="40"/>
      <c r="D16" s="38">
        <f>EURO!D16</f>
        <v>4</v>
      </c>
      <c r="E16" s="39" t="str">
        <f>EURO!E16</f>
        <v>Dortmund</v>
      </c>
      <c r="F16" s="40"/>
      <c r="G16" s="38">
        <f>EURO!G16</f>
        <v>5</v>
      </c>
      <c r="H16" s="39" t="str">
        <f>EURO!H16</f>
        <v>Gelsenkirchen</v>
      </c>
      <c r="I16" s="40"/>
      <c r="J16" s="38">
        <f>EURO!J16</f>
        <v>8</v>
      </c>
      <c r="K16" s="39" t="str">
        <f>EURO!K16</f>
        <v>Dusseldorf</v>
      </c>
      <c r="L16" s="40"/>
      <c r="M16" s="38">
        <f>EURO!M16</f>
        <v>9</v>
      </c>
      <c r="N16" s="39" t="str">
        <f>EURO!N16</f>
        <v>Frankfurt</v>
      </c>
      <c r="O16" s="40"/>
      <c r="P16" s="38">
        <f>EURO!P16</f>
        <v>12</v>
      </c>
      <c r="Q16" s="39" t="str">
        <f>EURO!Q16</f>
        <v>Leipzig</v>
      </c>
      <c r="R16" s="40"/>
      <c r="S16" s="38"/>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EURO!B17</f>
        <v>45458.625</v>
      </c>
      <c r="C17" s="45"/>
      <c r="E17" s="44">
        <f>EURO!E17</f>
        <v>45458.875</v>
      </c>
      <c r="F17" s="45"/>
      <c r="H17" s="44">
        <f>EURO!H17</f>
        <v>45459.875</v>
      </c>
      <c r="I17" s="45"/>
      <c r="K17" s="44">
        <f>EURO!K17</f>
        <v>45460.875</v>
      </c>
      <c r="L17" s="45"/>
      <c r="N17" s="44">
        <f>EURO!N17</f>
        <v>45460.75</v>
      </c>
      <c r="O17" s="45"/>
      <c r="Q17" s="44">
        <f>EURO!Q17</f>
        <v>45461.875</v>
      </c>
      <c r="R17" s="45"/>
      <c r="T17" s="61"/>
      <c r="X17" s="62"/>
    </row>
    <row r="18" ht="14.25" customHeight="1">
      <c r="B18" s="49" t="str">
        <f t="array" ref="B18:R19">IF(EURO!B18:R19="","",EURO!B18:R19)</f>
        <v>Hungary</v>
      </c>
      <c r="C18" s="50" t="s">
        <v>68</v>
      </c>
      <c r="D18" s="153" t="s">
        <v>46</v>
      </c>
      <c r="E18" s="49" t="s">
        <v>70</v>
      </c>
      <c r="F18" s="50" t="s">
        <v>82</v>
      </c>
      <c r="G18" s="153" t="s">
        <v>46</v>
      </c>
      <c r="H18" s="49" t="s">
        <v>84</v>
      </c>
      <c r="I18" s="50" t="s">
        <v>60</v>
      </c>
      <c r="J18" s="153" t="s">
        <v>46</v>
      </c>
      <c r="K18" s="49" t="s">
        <v>74</v>
      </c>
      <c r="L18" s="50" t="s">
        <v>62</v>
      </c>
      <c r="M18" s="153" t="s">
        <v>46</v>
      </c>
      <c r="N18" s="49" t="s">
        <v>54</v>
      </c>
      <c r="O18" s="50" t="s">
        <v>64</v>
      </c>
      <c r="P18" s="153" t="s">
        <v>46</v>
      </c>
      <c r="Q18" s="49" t="s">
        <v>66</v>
      </c>
      <c r="R18" s="50" t="s">
        <v>55</v>
      </c>
      <c r="T18" s="61"/>
      <c r="X18" s="62"/>
    </row>
    <row r="19" ht="14.25" customHeight="1">
      <c r="B19" s="154">
        <v>1.0</v>
      </c>
      <c r="C19" s="155">
        <v>1.0</v>
      </c>
      <c r="D19" s="153" t="s">
        <v>46</v>
      </c>
      <c r="E19" s="154">
        <v>3.0</v>
      </c>
      <c r="F19" s="155">
        <v>0.0</v>
      </c>
      <c r="G19" s="153" t="s">
        <v>46</v>
      </c>
      <c r="H19" s="154">
        <v>0.0</v>
      </c>
      <c r="I19" s="155">
        <v>2.0</v>
      </c>
      <c r="J19" s="153" t="s">
        <v>46</v>
      </c>
      <c r="K19" s="154">
        <v>0.0</v>
      </c>
      <c r="L19" s="155">
        <v>2.0</v>
      </c>
      <c r="M19" s="153" t="s">
        <v>46</v>
      </c>
      <c r="N19" s="154">
        <v>2.0</v>
      </c>
      <c r="O19" s="155">
        <v>0.0</v>
      </c>
      <c r="P19" s="153" t="s">
        <v>46</v>
      </c>
      <c r="Q19" s="154">
        <v>1.0</v>
      </c>
      <c r="R19" s="155">
        <v>1.0</v>
      </c>
      <c r="T19" s="61"/>
      <c r="X19" s="62"/>
    </row>
    <row r="20" ht="27.75" customHeight="1">
      <c r="B20" s="59"/>
      <c r="C20" s="59"/>
      <c r="E20" s="59"/>
      <c r="F20" s="59"/>
      <c r="H20" s="59"/>
      <c r="I20" s="59"/>
      <c r="K20" s="59"/>
      <c r="L20" s="59"/>
      <c r="N20" s="59"/>
      <c r="O20" s="59"/>
      <c r="Q20" s="59"/>
      <c r="R20" s="59"/>
      <c r="T20" s="61"/>
      <c r="X20" s="62"/>
    </row>
    <row r="21" ht="14.25" customHeight="1">
      <c r="A21" s="38">
        <f>EURO!A21</f>
        <v>14</v>
      </c>
      <c r="B21" s="39" t="str">
        <f>EURO!B21</f>
        <v>Stuttgart</v>
      </c>
      <c r="C21" s="40"/>
      <c r="D21" s="38">
        <f>EURO!D21</f>
        <v>15</v>
      </c>
      <c r="E21" s="39" t="str">
        <f>EURO!E21</f>
        <v>Hamburg</v>
      </c>
      <c r="F21" s="40"/>
      <c r="G21" s="38">
        <f>EURO!G21</f>
        <v>18</v>
      </c>
      <c r="H21" s="39" t="str">
        <f>EURO!H21</f>
        <v>Munich</v>
      </c>
      <c r="I21" s="40"/>
      <c r="J21" s="38">
        <f>EURO!J21</f>
        <v>19</v>
      </c>
      <c r="K21" s="39" t="str">
        <f>EURO!K21</f>
        <v>Berlin</v>
      </c>
      <c r="L21" s="40"/>
      <c r="M21" s="38">
        <f>EURO!M21</f>
        <v>21</v>
      </c>
      <c r="N21" s="39" t="str">
        <f>EURO!N21</f>
        <v>Dusseldorf</v>
      </c>
      <c r="O21" s="40"/>
      <c r="P21" s="38">
        <f>EURO!P21</f>
        <v>24</v>
      </c>
      <c r="Q21" s="39" t="str">
        <f>EURO!Q21</f>
        <v>Hamburg</v>
      </c>
      <c r="R21" s="40"/>
      <c r="S21" s="38"/>
      <c r="T21" s="61"/>
      <c r="X21" s="62"/>
    </row>
    <row r="22" ht="14.25" customHeight="1">
      <c r="B22" s="44">
        <f>EURO!B22</f>
        <v>45462.75</v>
      </c>
      <c r="C22" s="45"/>
      <c r="E22" s="44">
        <f>EURO!E22</f>
        <v>45462.625</v>
      </c>
      <c r="F22" s="45"/>
      <c r="H22" s="44">
        <f>EURO!H22</f>
        <v>45463.625</v>
      </c>
      <c r="I22" s="45"/>
      <c r="K22" s="44">
        <f>EURO!K22</f>
        <v>45464.75</v>
      </c>
      <c r="L22" s="45"/>
      <c r="N22" s="44">
        <f>EURO!N22</f>
        <v>45464.625</v>
      </c>
      <c r="O22" s="45"/>
      <c r="Q22" s="44">
        <f>EURO!Q22</f>
        <v>45465.625</v>
      </c>
      <c r="R22" s="45"/>
      <c r="T22" s="61"/>
      <c r="X22" s="62"/>
    </row>
    <row r="23" ht="14.25" customHeight="1">
      <c r="B23" s="49" t="str">
        <f t="array" ref="B23:R24">IF(EURO!B23:R24="","",EURO!B23:R24)</f>
        <v>Germany</v>
      </c>
      <c r="C23" s="50" t="s">
        <v>56</v>
      </c>
      <c r="D23" s="153" t="s">
        <v>46</v>
      </c>
      <c r="E23" s="49" t="s">
        <v>49</v>
      </c>
      <c r="F23" s="50" t="s">
        <v>82</v>
      </c>
      <c r="G23" s="153" t="s">
        <v>46</v>
      </c>
      <c r="H23" s="49" t="s">
        <v>72</v>
      </c>
      <c r="I23" s="50" t="s">
        <v>84</v>
      </c>
      <c r="J23" s="153" t="s">
        <v>46</v>
      </c>
      <c r="K23" s="49" t="s">
        <v>86</v>
      </c>
      <c r="L23" s="50" t="s">
        <v>74</v>
      </c>
      <c r="M23" s="153" t="s">
        <v>46</v>
      </c>
      <c r="N23" s="49" t="s">
        <v>64</v>
      </c>
      <c r="O23" s="50" t="s">
        <v>88</v>
      </c>
      <c r="P23" s="153" t="s">
        <v>46</v>
      </c>
      <c r="Q23" s="49" t="s">
        <v>90</v>
      </c>
      <c r="R23" s="50" t="s">
        <v>55</v>
      </c>
      <c r="T23" s="61"/>
      <c r="X23" s="62"/>
    </row>
    <row r="24" ht="14.25" customHeight="1">
      <c r="B24" s="154">
        <v>1.0</v>
      </c>
      <c r="C24" s="155">
        <v>0.0</v>
      </c>
      <c r="D24" s="153" t="s">
        <v>46</v>
      </c>
      <c r="E24" s="154">
        <v>1.0</v>
      </c>
      <c r="F24" s="155">
        <v>0.0</v>
      </c>
      <c r="G24" s="153" t="s">
        <v>46</v>
      </c>
      <c r="H24" s="154">
        <v>1.0</v>
      </c>
      <c r="I24" s="155">
        <v>0.0</v>
      </c>
      <c r="J24" s="153" t="s">
        <v>46</v>
      </c>
      <c r="K24" s="154">
        <v>0.0</v>
      </c>
      <c r="L24" s="155">
        <v>0.0</v>
      </c>
      <c r="M24" s="153" t="s">
        <v>46</v>
      </c>
      <c r="N24" s="154">
        <v>1.0</v>
      </c>
      <c r="O24" s="155">
        <v>0.0</v>
      </c>
      <c r="P24" s="153" t="s">
        <v>46</v>
      </c>
      <c r="Q24" s="154">
        <v>0.0</v>
      </c>
      <c r="R24" s="155">
        <v>1.0</v>
      </c>
      <c r="T24" s="61"/>
      <c r="X24" s="62"/>
    </row>
    <row r="25" ht="27.75" customHeight="1">
      <c r="B25" s="59"/>
      <c r="C25" s="59"/>
      <c r="E25" s="59"/>
      <c r="F25" s="59"/>
      <c r="H25" s="59"/>
      <c r="I25" s="59"/>
      <c r="K25" s="59"/>
      <c r="L25" s="59"/>
      <c r="N25" s="59"/>
      <c r="O25" s="59"/>
      <c r="Q25" s="59"/>
      <c r="R25" s="59"/>
      <c r="T25" s="61"/>
      <c r="X25" s="62"/>
    </row>
    <row r="26" ht="14.25" customHeight="1">
      <c r="A26" s="38">
        <f>EURO!A26</f>
        <v>13</v>
      </c>
      <c r="B26" s="39" t="str">
        <f>EURO!B26</f>
        <v>Cologne</v>
      </c>
      <c r="C26" s="40"/>
      <c r="D26" s="38">
        <f>EURO!D26</f>
        <v>16</v>
      </c>
      <c r="E26" s="39" t="str">
        <f>EURO!E26</f>
        <v>Gelsenkirchen</v>
      </c>
      <c r="F26" s="40"/>
      <c r="G26" s="38">
        <f>EURO!G26</f>
        <v>17</v>
      </c>
      <c r="H26" s="39" t="str">
        <f>EURO!H26</f>
        <v>Frankfurt</v>
      </c>
      <c r="I26" s="40"/>
      <c r="J26" s="38">
        <f>EURO!J26</f>
        <v>20</v>
      </c>
      <c r="K26" s="39" t="str">
        <f>EURO!K26</f>
        <v>Leipzig</v>
      </c>
      <c r="L26" s="40"/>
      <c r="M26" s="38">
        <f>EURO!M26</f>
        <v>22</v>
      </c>
      <c r="N26" s="39" t="str">
        <f>EURO!N26</f>
        <v>Cologne</v>
      </c>
      <c r="O26" s="40"/>
      <c r="P26" s="38">
        <f>EURO!P26</f>
        <v>23</v>
      </c>
      <c r="Q26" s="39" t="str">
        <f>EURO!Q26</f>
        <v>Dortmund</v>
      </c>
      <c r="R26" s="40"/>
      <c r="S26" s="38"/>
      <c r="T26" s="61"/>
      <c r="X26" s="62"/>
    </row>
    <row r="27" ht="14.25" customHeight="1">
      <c r="B27" s="44">
        <f>EURO!B27</f>
        <v>45462.875</v>
      </c>
      <c r="C27" s="45"/>
      <c r="E27" s="44">
        <f>EURO!E27</f>
        <v>45463.875</v>
      </c>
      <c r="F27" s="45"/>
      <c r="H27" s="44">
        <f>EURO!H27</f>
        <v>45463.75</v>
      </c>
      <c r="I27" s="45"/>
      <c r="K27" s="44">
        <f>EURO!K27</f>
        <v>45464.875</v>
      </c>
      <c r="L27" s="45"/>
      <c r="N27" s="44">
        <f>EURO!N27</f>
        <v>45465.875</v>
      </c>
      <c r="O27" s="45"/>
      <c r="Q27" s="44">
        <f>EURO!Q27</f>
        <v>45465.75</v>
      </c>
      <c r="R27" s="45"/>
      <c r="T27" s="46"/>
      <c r="U27" s="47"/>
      <c r="V27" s="47"/>
      <c r="W27" s="47"/>
      <c r="X27" s="48"/>
    </row>
    <row r="28" ht="14.25" customHeight="1">
      <c r="B28" s="49" t="str">
        <f t="array" ref="B28:R29">IF(EURO!B28:R29="","",EURO!B28:R29)</f>
        <v>Scotland</v>
      </c>
      <c r="C28" s="50" t="s">
        <v>68</v>
      </c>
      <c r="D28" s="153" t="s">
        <v>46</v>
      </c>
      <c r="E28" s="49" t="s">
        <v>58</v>
      </c>
      <c r="F28" s="50" t="s">
        <v>70</v>
      </c>
      <c r="G28" s="153" t="s">
        <v>46</v>
      </c>
      <c r="H28" s="49" t="s">
        <v>51</v>
      </c>
      <c r="I28" s="50" t="s">
        <v>60</v>
      </c>
      <c r="J28" s="153" t="s">
        <v>46</v>
      </c>
      <c r="K28" s="49" t="s">
        <v>53</v>
      </c>
      <c r="L28" s="50" t="s">
        <v>62</v>
      </c>
      <c r="M28" s="153" t="s">
        <v>46</v>
      </c>
      <c r="N28" s="49" t="s">
        <v>54</v>
      </c>
      <c r="O28" s="50" t="s">
        <v>76</v>
      </c>
      <c r="P28" s="153" t="s">
        <v>46</v>
      </c>
      <c r="Q28" s="49" t="s">
        <v>78</v>
      </c>
      <c r="R28" s="50" t="s">
        <v>66</v>
      </c>
      <c r="T28" s="63"/>
      <c r="U28" s="64"/>
      <c r="V28" s="64"/>
      <c r="W28" s="64"/>
      <c r="X28" s="65"/>
    </row>
    <row r="29" ht="14.25" customHeight="1">
      <c r="B29" s="154">
        <v>0.0</v>
      </c>
      <c r="C29" s="155">
        <v>1.0</v>
      </c>
      <c r="D29" s="153" t="s">
        <v>46</v>
      </c>
      <c r="E29" s="154">
        <v>0.0</v>
      </c>
      <c r="F29" s="155">
        <v>0.0</v>
      </c>
      <c r="G29" s="153" t="s">
        <v>46</v>
      </c>
      <c r="H29" s="154">
        <v>2.0</v>
      </c>
      <c r="I29" s="155">
        <v>1.0</v>
      </c>
      <c r="J29" s="153" t="s">
        <v>46</v>
      </c>
      <c r="K29" s="154">
        <v>2.0</v>
      </c>
      <c r="L29" s="155">
        <v>1.0</v>
      </c>
      <c r="M29" s="153" t="s">
        <v>46</v>
      </c>
      <c r="N29" s="154">
        <v>1.0</v>
      </c>
      <c r="O29" s="155">
        <v>0.0</v>
      </c>
      <c r="P29" s="153" t="s">
        <v>46</v>
      </c>
      <c r="Q29" s="154">
        <v>1.0</v>
      </c>
      <c r="R29" s="155">
        <v>2.0</v>
      </c>
      <c r="T29" s="66"/>
      <c r="U29" s="67"/>
      <c r="V29" s="67"/>
      <c r="W29" s="67"/>
      <c r="X29" s="68"/>
    </row>
    <row r="30" ht="27.75" customHeight="1">
      <c r="B30" s="59"/>
      <c r="C30" s="59"/>
      <c r="E30" s="59"/>
      <c r="F30" s="59"/>
      <c r="H30" s="59"/>
      <c r="I30" s="59"/>
      <c r="K30" s="59"/>
      <c r="L30" s="59"/>
      <c r="N30" s="59"/>
      <c r="O30" s="59"/>
      <c r="Q30" s="59"/>
      <c r="R30" s="59"/>
      <c r="T30" s="69"/>
      <c r="U30" s="69"/>
      <c r="V30" s="69"/>
      <c r="W30" s="69"/>
      <c r="X30" s="69"/>
    </row>
    <row r="31" ht="14.25" customHeight="1">
      <c r="A31" s="38">
        <f>EURO!A31</f>
        <v>25</v>
      </c>
      <c r="B31" s="39" t="str">
        <f>EURO!B31</f>
        <v>Frankfurt</v>
      </c>
      <c r="C31" s="40"/>
      <c r="D31" s="38">
        <f>EURO!D31</f>
        <v>27</v>
      </c>
      <c r="E31" s="39" t="str">
        <f>EURO!E31</f>
        <v>Dusseldorf</v>
      </c>
      <c r="F31" s="40"/>
      <c r="G31" s="38">
        <f>EURO!G31</f>
        <v>29</v>
      </c>
      <c r="H31" s="39" t="str">
        <f>EURO!H31</f>
        <v>Cologne</v>
      </c>
      <c r="I31" s="40"/>
      <c r="J31" s="38">
        <f>EURO!J31</f>
        <v>31</v>
      </c>
      <c r="K31" s="39" t="str">
        <f>EURO!K31</f>
        <v>Berlin</v>
      </c>
      <c r="L31" s="40"/>
      <c r="M31" s="38">
        <f>EURO!M31</f>
        <v>33</v>
      </c>
      <c r="N31" s="39" t="str">
        <f>EURO!N31</f>
        <v>Frankfurt</v>
      </c>
      <c r="O31" s="40"/>
      <c r="P31" s="38">
        <f>EURO!P31</f>
        <v>35</v>
      </c>
      <c r="Q31" s="39" t="str">
        <f>EURO!Q31</f>
        <v>Gelsenkirchen</v>
      </c>
      <c r="R31" s="40"/>
      <c r="S31" s="38"/>
      <c r="T31" s="70" t="str">
        <f>EURO!T31</f>
        <v>The red dot   •</v>
      </c>
      <c r="U31" s="42"/>
      <c r="V31" s="42"/>
      <c r="W31" s="42"/>
      <c r="X31" s="43"/>
    </row>
    <row r="32" ht="14.25" customHeight="1">
      <c r="B32" s="44">
        <f>EURO!B32</f>
        <v>45466.875</v>
      </c>
      <c r="C32" s="45"/>
      <c r="E32" s="44">
        <f>EURO!E32</f>
        <v>45467.875</v>
      </c>
      <c r="F32" s="45"/>
      <c r="H32" s="44">
        <f>EURO!H32</f>
        <v>45468.875</v>
      </c>
      <c r="I32" s="45"/>
      <c r="K32" s="44">
        <f>EURO!K32</f>
        <v>45468.75</v>
      </c>
      <c r="L32" s="45"/>
      <c r="N32" s="44">
        <f>EURO!N32</f>
        <v>45469.75</v>
      </c>
      <c r="O32" s="45"/>
      <c r="Q32" s="44">
        <f>EURO!Q32</f>
        <v>45469.875</v>
      </c>
      <c r="R32" s="45"/>
      <c r="T32" s="46"/>
      <c r="U32" s="47"/>
      <c r="V32" s="47"/>
      <c r="W32" s="47"/>
      <c r="X32" s="48"/>
    </row>
    <row r="33" ht="14.25" customHeight="1">
      <c r="B33" s="49" t="str">
        <f t="array" ref="B33:R34">IF(EURO!B33:R34="","",EURO!B33:R34)</f>
        <v>Switzerland</v>
      </c>
      <c r="C33" s="50" t="s">
        <v>47</v>
      </c>
      <c r="D33" s="153" t="s">
        <v>46</v>
      </c>
      <c r="E33" s="49" t="s">
        <v>82</v>
      </c>
      <c r="F33" s="50" t="s">
        <v>58</v>
      </c>
      <c r="G33" s="153" t="s">
        <v>46</v>
      </c>
      <c r="H33" s="49" t="s">
        <v>60</v>
      </c>
      <c r="I33" s="50" t="s">
        <v>72</v>
      </c>
      <c r="J33" s="153" t="s">
        <v>46</v>
      </c>
      <c r="K33" s="49" t="s">
        <v>53</v>
      </c>
      <c r="L33" s="50" t="s">
        <v>74</v>
      </c>
      <c r="M33" s="153" t="s">
        <v>46</v>
      </c>
      <c r="N33" s="49" t="s">
        <v>64</v>
      </c>
      <c r="O33" s="50" t="s">
        <v>76</v>
      </c>
      <c r="P33" s="153" t="s">
        <v>46</v>
      </c>
      <c r="Q33" s="49" t="s">
        <v>90</v>
      </c>
      <c r="R33" s="50" t="s">
        <v>66</v>
      </c>
      <c r="T33" s="71"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154">
        <v>0.0</v>
      </c>
      <c r="C34" s="155">
        <v>1.0</v>
      </c>
      <c r="D34" s="153" t="s">
        <v>46</v>
      </c>
      <c r="E34" s="154">
        <v>0.0</v>
      </c>
      <c r="F34" s="155">
        <v>3.0</v>
      </c>
      <c r="G34" s="153" t="s">
        <v>46</v>
      </c>
      <c r="H34" s="154">
        <v>2.0</v>
      </c>
      <c r="I34" s="155">
        <v>0.0</v>
      </c>
      <c r="J34" s="153" t="s">
        <v>46</v>
      </c>
      <c r="K34" s="154">
        <v>1.0</v>
      </c>
      <c r="L34" s="155">
        <v>0.0</v>
      </c>
      <c r="M34" s="153" t="s">
        <v>46</v>
      </c>
      <c r="N34" s="154">
        <v>1.0</v>
      </c>
      <c r="O34" s="155">
        <v>1.0</v>
      </c>
      <c r="P34" s="153" t="s">
        <v>46</v>
      </c>
      <c r="Q34" s="154">
        <v>1.0</v>
      </c>
      <c r="R34" s="155">
        <v>1.0</v>
      </c>
      <c r="T34" s="61"/>
      <c r="X34" s="62"/>
    </row>
    <row r="35" ht="9.75" customHeight="1">
      <c r="B35" s="72" t="str">
        <f>EURO!B35</f>
        <v>Penalty shoot-out:</v>
      </c>
      <c r="C35" s="45"/>
      <c r="E35" s="72" t="str">
        <f>EURO!E35</f>
        <v>Penalty shoot-out:</v>
      </c>
      <c r="F35" s="45"/>
      <c r="H35" s="72" t="str">
        <f>EURO!H35</f>
        <v>Penalty shoot-out:</v>
      </c>
      <c r="I35" s="45"/>
      <c r="K35" s="72" t="str">
        <f>EURO!K35</f>
        <v>Penalty shoot-out:</v>
      </c>
      <c r="L35" s="45"/>
      <c r="N35" s="72" t="str">
        <f>EURO!N35</f>
        <v>Penalty shoot-out:</v>
      </c>
      <c r="O35" s="45"/>
      <c r="Q35" s="72" t="str">
        <f>EURO!Q35</f>
        <v>Penalty shoot-out:</v>
      </c>
      <c r="R35" s="45"/>
      <c r="T35" s="61"/>
      <c r="X35" s="62"/>
    </row>
    <row r="36" ht="14.25" customHeight="1">
      <c r="B36" s="74" t="str">
        <f t="array" ref="B36:R36">IF(EURO!B36:R36="","",EURO!B36:R36)</f>
        <v/>
      </c>
      <c r="C36" s="75" t="s">
        <v>46</v>
      </c>
      <c r="D36" s="153" t="s">
        <v>46</v>
      </c>
      <c r="E36" s="74" t="s">
        <v>46</v>
      </c>
      <c r="F36" s="75" t="s">
        <v>46</v>
      </c>
      <c r="G36" s="153" t="s">
        <v>46</v>
      </c>
      <c r="H36" s="74" t="s">
        <v>46</v>
      </c>
      <c r="I36" s="75" t="s">
        <v>46</v>
      </c>
      <c r="J36" s="153" t="s">
        <v>46</v>
      </c>
      <c r="K36" s="74" t="s">
        <v>46</v>
      </c>
      <c r="L36" s="75" t="s">
        <v>46</v>
      </c>
      <c r="M36" s="153" t="s">
        <v>46</v>
      </c>
      <c r="N36" s="74" t="s">
        <v>46</v>
      </c>
      <c r="O36" s="75" t="s">
        <v>46</v>
      </c>
      <c r="P36" s="153" t="s">
        <v>46</v>
      </c>
      <c r="Q36" s="74">
        <v>4.0</v>
      </c>
      <c r="R36" s="75">
        <v>5.0</v>
      </c>
      <c r="T36" s="78"/>
      <c r="U36" s="79"/>
      <c r="V36" s="79"/>
      <c r="W36" s="79"/>
      <c r="X36" s="80"/>
    </row>
    <row r="37" ht="27.75" customHeight="1">
      <c r="B37" s="81"/>
      <c r="E37" s="81"/>
      <c r="H37" s="81"/>
      <c r="K37" s="81"/>
      <c r="N37" s="81"/>
      <c r="Q37" s="81"/>
      <c r="T37" s="82"/>
      <c r="U37" s="83"/>
      <c r="V37" s="83"/>
      <c r="W37" s="83"/>
      <c r="X37" s="83"/>
    </row>
    <row r="38" ht="14.25" customHeight="1">
      <c r="A38" s="38">
        <f>EURO!A38</f>
        <v>26</v>
      </c>
      <c r="B38" s="39" t="str">
        <f>EURO!B38</f>
        <v>Stuttgart</v>
      </c>
      <c r="C38" s="40"/>
      <c r="D38" s="38">
        <f>EURO!D38</f>
        <v>28</v>
      </c>
      <c r="E38" s="39" t="str">
        <f>EURO!E38</f>
        <v>Leipzig</v>
      </c>
      <c r="F38" s="40"/>
      <c r="G38" s="38">
        <f>EURO!G38</f>
        <v>30</v>
      </c>
      <c r="H38" s="39" t="str">
        <f>EURO!H38</f>
        <v>Munich</v>
      </c>
      <c r="I38" s="40"/>
      <c r="J38" s="38">
        <f>EURO!J38</f>
        <v>32</v>
      </c>
      <c r="K38" s="39" t="str">
        <f>EURO!K38</f>
        <v>Dortmund</v>
      </c>
      <c r="L38" s="40"/>
      <c r="M38" s="38">
        <f>EURO!M38</f>
        <v>34</v>
      </c>
      <c r="N38" s="39" t="str">
        <f>EURO!N38</f>
        <v>Stuttgart</v>
      </c>
      <c r="O38" s="40"/>
      <c r="P38" s="38">
        <f>EURO!P38</f>
        <v>36</v>
      </c>
      <c r="Q38" s="39" t="str">
        <f>EURO!Q38</f>
        <v>Hamburg</v>
      </c>
      <c r="R38" s="40"/>
      <c r="S38" s="38"/>
      <c r="T38" s="83"/>
      <c r="U38" s="83"/>
      <c r="V38" s="83"/>
      <c r="W38" s="83"/>
      <c r="X38" s="83"/>
    </row>
    <row r="39" ht="14.25" customHeight="1">
      <c r="B39" s="44">
        <f>EURO!B39</f>
        <v>45466.875</v>
      </c>
      <c r="C39" s="45"/>
      <c r="E39" s="44">
        <f>EURO!E39</f>
        <v>45467.875</v>
      </c>
      <c r="F39" s="45"/>
      <c r="H39" s="44">
        <f>EURO!H39</f>
        <v>45468.875</v>
      </c>
      <c r="I39" s="45"/>
      <c r="K39" s="44">
        <f>EURO!K39</f>
        <v>45468.75</v>
      </c>
      <c r="L39" s="45"/>
      <c r="N39" s="44">
        <f>EURO!N39</f>
        <v>45469.75</v>
      </c>
      <c r="O39" s="45"/>
      <c r="Q39" s="44">
        <f>EURO!Q39</f>
        <v>45469.875</v>
      </c>
      <c r="R39" s="45"/>
      <c r="T39" s="83"/>
      <c r="U39" s="83"/>
      <c r="V39" s="83"/>
      <c r="W39" s="83"/>
      <c r="X39" s="83"/>
    </row>
    <row r="40" ht="14.25" customHeight="1">
      <c r="B40" s="49" t="str">
        <f t="array" ref="B40:R41">IF(EURO!B40:R41="","",EURO!B40:R41)</f>
        <v>Scotland</v>
      </c>
      <c r="C40" s="50" t="s">
        <v>56</v>
      </c>
      <c r="D40" s="153" t="s">
        <v>46</v>
      </c>
      <c r="E40" s="49" t="s">
        <v>49</v>
      </c>
      <c r="F40" s="50" t="s">
        <v>70</v>
      </c>
      <c r="G40" s="153" t="s">
        <v>46</v>
      </c>
      <c r="H40" s="49" t="s">
        <v>51</v>
      </c>
      <c r="I40" s="50" t="s">
        <v>84</v>
      </c>
      <c r="J40" s="153" t="s">
        <v>46</v>
      </c>
      <c r="K40" s="49" t="s">
        <v>62</v>
      </c>
      <c r="L40" s="50" t="s">
        <v>86</v>
      </c>
      <c r="M40" s="153" t="s">
        <v>46</v>
      </c>
      <c r="N40" s="49" t="s">
        <v>88</v>
      </c>
      <c r="O40" s="50" t="s">
        <v>54</v>
      </c>
      <c r="P40" s="153" t="s">
        <v>46</v>
      </c>
      <c r="Q40" s="49" t="s">
        <v>55</v>
      </c>
      <c r="R40" s="50" t="s">
        <v>78</v>
      </c>
      <c r="T40" s="83"/>
      <c r="U40" s="83"/>
      <c r="V40" s="83"/>
      <c r="W40" s="83"/>
      <c r="X40" s="83"/>
    </row>
    <row r="41" ht="14.25" customHeight="1">
      <c r="B41" s="154">
        <v>1.0</v>
      </c>
      <c r="C41" s="155">
        <v>2.0</v>
      </c>
      <c r="D41" s="153" t="s">
        <v>46</v>
      </c>
      <c r="E41" s="154">
        <v>3.0</v>
      </c>
      <c r="F41" s="155">
        <v>1.0</v>
      </c>
      <c r="G41" s="153" t="s">
        <v>46</v>
      </c>
      <c r="H41" s="154">
        <v>2.0</v>
      </c>
      <c r="I41" s="155">
        <v>0.0</v>
      </c>
      <c r="J41" s="153" t="s">
        <v>46</v>
      </c>
      <c r="K41" s="154">
        <v>3.0</v>
      </c>
      <c r="L41" s="155">
        <v>0.0</v>
      </c>
      <c r="M41" s="153" t="s">
        <v>46</v>
      </c>
      <c r="N41" s="154">
        <v>1.0</v>
      </c>
      <c r="O41" s="155">
        <v>2.0</v>
      </c>
      <c r="P41" s="153" t="s">
        <v>46</v>
      </c>
      <c r="Q41" s="154">
        <v>2.0</v>
      </c>
      <c r="R41" s="155">
        <v>0.0</v>
      </c>
      <c r="T41" s="83"/>
      <c r="U41" s="83"/>
      <c r="V41" s="83"/>
      <c r="W41" s="83"/>
      <c r="X41" s="83"/>
    </row>
    <row r="42" ht="9.75" customHeight="1">
      <c r="B42" s="72" t="str">
        <f>EURO!B42</f>
        <v>Penalty shoot-out:</v>
      </c>
      <c r="C42" s="45"/>
      <c r="E42" s="72" t="str">
        <f>EURO!E42</f>
        <v>Penalty shoot-out:</v>
      </c>
      <c r="F42" s="45"/>
      <c r="H42" s="72" t="str">
        <f>EURO!H42</f>
        <v>Penalty shoot-out:</v>
      </c>
      <c r="I42" s="45"/>
      <c r="K42" s="72" t="str">
        <f>EURO!K42</f>
        <v>Penalty shoot-out:</v>
      </c>
      <c r="L42" s="45"/>
      <c r="N42" s="72" t="str">
        <f>EURO!N42</f>
        <v>Penalty shoot-out:</v>
      </c>
      <c r="O42" s="45"/>
      <c r="Q42" s="72" t="str">
        <f>EURO!Q42</f>
        <v>Penalty shoot-out:</v>
      </c>
      <c r="R42" s="45"/>
      <c r="T42" s="59"/>
      <c r="U42" s="59"/>
      <c r="W42" s="59"/>
      <c r="X42" s="59"/>
    </row>
    <row r="43" ht="14.25" customHeight="1">
      <c r="B43" s="74" t="str">
        <f t="array" ref="B43:R43">IF(EURO!B43:R43="","",EURO!B43:R43)</f>
        <v/>
      </c>
      <c r="C43" s="75" t="s">
        <v>46</v>
      </c>
      <c r="D43" s="153" t="s">
        <v>46</v>
      </c>
      <c r="E43" s="74" t="s">
        <v>46</v>
      </c>
      <c r="F43" s="75" t="s">
        <v>46</v>
      </c>
      <c r="G43" s="153" t="s">
        <v>46</v>
      </c>
      <c r="H43" s="74" t="s">
        <v>46</v>
      </c>
      <c r="I43" s="75" t="s">
        <v>46</v>
      </c>
      <c r="J43" s="153" t="s">
        <v>46</v>
      </c>
      <c r="K43" s="74" t="s">
        <v>46</v>
      </c>
      <c r="L43" s="75" t="s">
        <v>46</v>
      </c>
      <c r="M43" s="153" t="s">
        <v>46</v>
      </c>
      <c r="N43" s="74" t="s">
        <v>46</v>
      </c>
      <c r="O43" s="75" t="s">
        <v>46</v>
      </c>
      <c r="P43" s="153" t="s">
        <v>46</v>
      </c>
      <c r="Q43" s="74" t="s">
        <v>46</v>
      </c>
      <c r="R43" s="75" t="s">
        <v>46</v>
      </c>
      <c r="T43" s="59"/>
      <c r="U43" s="59"/>
      <c r="W43" s="59"/>
      <c r="X43" s="59"/>
    </row>
    <row r="44" ht="14.25" customHeight="1">
      <c r="B44" s="81"/>
      <c r="E44" s="81"/>
      <c r="H44" s="81"/>
      <c r="K44" s="81"/>
      <c r="N44" s="81"/>
      <c r="Q44" s="81"/>
      <c r="T44" s="159"/>
    </row>
    <row r="45" ht="26.25" customHeight="1">
      <c r="B45" s="81"/>
      <c r="C45" s="81"/>
      <c r="E45" s="81"/>
      <c r="F45" s="81"/>
      <c r="H45" s="81"/>
      <c r="I45" s="81"/>
      <c r="K45" s="81"/>
      <c r="L45" s="81"/>
      <c r="N45" s="81"/>
      <c r="O45" s="81"/>
      <c r="Q45" s="81"/>
      <c r="R45" s="81"/>
      <c r="T45" s="159"/>
      <c r="U45" s="159"/>
    </row>
    <row r="46" ht="14.25" customHeight="1">
      <c r="A46" s="153" t="str">
        <f>IF(EURO!A45="","",EURO!A45)</f>
        <v/>
      </c>
      <c r="B46" s="85" t="str">
        <f>IF(EURO!B45="","",EURO!B45)</f>
        <v>Final table</v>
      </c>
      <c r="C46" s="86"/>
      <c r="D46" s="153" t="str">
        <f>IF(EURO!D45="","",EURO!D45)</f>
        <v/>
      </c>
      <c r="E46" s="85" t="str">
        <f>IF(EURO!E45="","",EURO!E45)</f>
        <v>Final table</v>
      </c>
      <c r="F46" s="86"/>
      <c r="G46" s="153" t="str">
        <f>IF(EURO!G45="","",EURO!G45)</f>
        <v/>
      </c>
      <c r="H46" s="85" t="str">
        <f>IF(EURO!H45="","",EURO!H45)</f>
        <v>Final table</v>
      </c>
      <c r="I46" s="86"/>
      <c r="J46" s="153" t="str">
        <f>IF(EURO!J45="","",EURO!J45)</f>
        <v/>
      </c>
      <c r="K46" s="85" t="str">
        <f>IF(EURO!K45="","",EURO!K45)</f>
        <v>Final table</v>
      </c>
      <c r="L46" s="86"/>
      <c r="M46" s="153" t="str">
        <f>IF(EURO!M45="","",EURO!M45)</f>
        <v/>
      </c>
      <c r="N46" s="85" t="str">
        <f>IF(EURO!N45="","",EURO!N45)</f>
        <v>Final table</v>
      </c>
      <c r="O46" s="86"/>
      <c r="P46" s="153" t="str">
        <f>IF(EURO!P45="","",EURO!P45)</f>
        <v/>
      </c>
      <c r="Q46" s="85" t="str">
        <f>IF(EURO!Q45="","",EURO!Q45)</f>
        <v>Final table</v>
      </c>
      <c r="R46" s="86"/>
      <c r="S46" s="153" t="str">
        <f>IF(EURO!S45="","",EURO!S45)</f>
        <v/>
      </c>
      <c r="T46" s="85" t="str">
        <f>IF(EURO!T45="","",EURO!T45)</f>
        <v>Third in the group</v>
      </c>
      <c r="U46" s="86"/>
      <c r="V46" s="87" t="str">
        <f>IF(EURO!V45="","",EURO!V45)</f>
        <v>Grp</v>
      </c>
      <c r="W46" s="88" t="str">
        <f>IF(EURO!W45="","",EURO!W45)</f>
        <v>Group combination:</v>
      </c>
      <c r="X46" s="89"/>
      <c r="Y46" s="90"/>
    </row>
    <row r="47" ht="14.25" customHeight="1">
      <c r="A47" s="91" t="str">
        <f>IF(EURO!A46="","",EURO!A46)</f>
        <v>1A</v>
      </c>
      <c r="B47" s="92" t="str">
        <f>IF(EURO!B46="","",EURO!B46)</f>
        <v>Germany</v>
      </c>
      <c r="C47" s="86"/>
      <c r="D47" s="91" t="str">
        <f>IF(EURO!D46="","",EURO!D46)</f>
        <v>1B</v>
      </c>
      <c r="E47" s="92" t="str">
        <f>IF(EURO!E46="","",EURO!E46)</f>
        <v>Croatia</v>
      </c>
      <c r="F47" s="86"/>
      <c r="G47" s="91" t="str">
        <f>IF(EURO!G46="","",EURO!G46)</f>
        <v>1C</v>
      </c>
      <c r="H47" s="92" t="str">
        <f>IF(EURO!H46="","",EURO!H46)</f>
        <v>Denmark</v>
      </c>
      <c r="I47" s="86"/>
      <c r="J47" s="91" t="str">
        <f>IF(EURO!J46="","",EURO!J46)</f>
        <v>1D</v>
      </c>
      <c r="K47" s="92" t="str">
        <f>IF(EURO!K46="","",EURO!K46)</f>
        <v>Netherlands</v>
      </c>
      <c r="L47" s="86"/>
      <c r="M47" s="91" t="str">
        <f>IF(EURO!M46="","",EURO!M46)</f>
        <v>1E</v>
      </c>
      <c r="N47" s="92" t="str">
        <f>IF(EURO!N46="","",EURO!N46)</f>
        <v>Belgium</v>
      </c>
      <c r="O47" s="86"/>
      <c r="P47" s="91" t="str">
        <f>IF(EURO!P46="","",EURO!P46)</f>
        <v>1F</v>
      </c>
      <c r="Q47" s="92" t="str">
        <f>IF(EURO!Q46="","",EURO!Q46)</f>
        <v>Czechia</v>
      </c>
      <c r="R47" s="86"/>
      <c r="S47" s="91" t="str">
        <f>IF(EURO!S46="","",EURO!S46)</f>
        <v/>
      </c>
      <c r="T47" s="92" t="str">
        <f>IF(EURO!T46="","",EURO!T46)</f>
        <v>Italy</v>
      </c>
      <c r="U47" s="86"/>
      <c r="V47" s="87" t="str">
        <f>IF(EURO!V46="","",EURO!V46)</f>
        <v>B</v>
      </c>
      <c r="W47" s="96" t="str">
        <f>IF(EURO!W46="","",EURO!W46)</f>
        <v>A B C F</v>
      </c>
      <c r="X47" s="97"/>
    </row>
    <row r="48" ht="14.25" customHeight="1">
      <c r="A48" s="91" t="str">
        <f>IF(EURO!A47="","",EURO!A47)</f>
        <v>2A</v>
      </c>
      <c r="B48" s="92" t="str">
        <f>IF(EURO!B47="","",EURO!B47)</f>
        <v>Hungary</v>
      </c>
      <c r="C48" s="86"/>
      <c r="D48" s="91" t="str">
        <f>IF(EURO!D47="","",EURO!D47)</f>
        <v>2B</v>
      </c>
      <c r="E48" s="92" t="str">
        <f>IF(EURO!E47="","",EURO!E47)</f>
        <v>Spain</v>
      </c>
      <c r="F48" s="86"/>
      <c r="G48" s="91" t="str">
        <f>IF(EURO!G47="","",EURO!G47)</f>
        <v>2C</v>
      </c>
      <c r="H48" s="92" t="str">
        <f>IF(EURO!H47="","",EURO!H47)</f>
        <v>England</v>
      </c>
      <c r="I48" s="86"/>
      <c r="J48" s="91" t="str">
        <f>IF(EURO!J47="","",EURO!J47)</f>
        <v>2D</v>
      </c>
      <c r="K48" s="92" t="str">
        <f>IF(EURO!K47="","",EURO!K47)</f>
        <v>France</v>
      </c>
      <c r="L48" s="86"/>
      <c r="M48" s="91" t="str">
        <f>IF(EURO!M47="","",EURO!M47)</f>
        <v>2E</v>
      </c>
      <c r="N48" s="92" t="str">
        <f>IF(EURO!N47="","",EURO!N47)</f>
        <v>Slovakia</v>
      </c>
      <c r="O48" s="86"/>
      <c r="P48" s="91" t="str">
        <f>IF(EURO!P47="","",EURO!P47)</f>
        <v>2F</v>
      </c>
      <c r="Q48" s="92" t="str">
        <f>IF(EURO!Q47="","",EURO!Q47)</f>
        <v>Portugal</v>
      </c>
      <c r="R48" s="86"/>
      <c r="S48" s="91" t="str">
        <f>IF(EURO!S47="","",EURO!S47)</f>
        <v/>
      </c>
      <c r="T48" s="92" t="str">
        <f>IF(EURO!T47="","",EURO!T47)</f>
        <v>Switzerland</v>
      </c>
      <c r="U48" s="86"/>
      <c r="V48" s="87" t="str">
        <f>IF(EURO!V47="","",EURO!V47)</f>
        <v>A</v>
      </c>
      <c r="W48" s="98" t="str">
        <f>IF(EURO!W47="","",EURO!W47)</f>
        <v>Not qualified:</v>
      </c>
      <c r="X48" s="99"/>
      <c r="Y48" s="100" t="str">
        <f>IF(EURO!Y47="","",EURO!Y47)</f>
        <v>Grp</v>
      </c>
    </row>
    <row r="49" ht="14.25" customHeight="1">
      <c r="A49" s="101" t="str">
        <f>IF(EURO!A48="","",EURO!A48)</f>
        <v>3A</v>
      </c>
      <c r="B49" s="102" t="str">
        <f>IF(EURO!B48="","",EURO!B48)</f>
        <v>Switzerland</v>
      </c>
      <c r="C49" s="86"/>
      <c r="D49" s="101" t="str">
        <f>IF(EURO!D48="","",EURO!D48)</f>
        <v>3B</v>
      </c>
      <c r="E49" s="102" t="str">
        <f>IF(EURO!E48="","",EURO!E48)</f>
        <v>Italy</v>
      </c>
      <c r="F49" s="86"/>
      <c r="G49" s="101" t="str">
        <f>IF(EURO!G48="","",EURO!G48)</f>
        <v>3C</v>
      </c>
      <c r="H49" s="102" t="str">
        <f>IF(EURO!H48="","",EURO!H48)</f>
        <v>Slovenia</v>
      </c>
      <c r="I49" s="86"/>
      <c r="J49" s="101" t="str">
        <f>IF(EURO!J48="","",EURO!J48)</f>
        <v>3D</v>
      </c>
      <c r="K49" s="102" t="str">
        <f>IF(EURO!K48="","",EURO!K48)</f>
        <v>Austria</v>
      </c>
      <c r="L49" s="86"/>
      <c r="M49" s="101" t="str">
        <f>IF(EURO!M48="","",EURO!M48)</f>
        <v>3E</v>
      </c>
      <c r="N49" s="102" t="str">
        <f>IF(EURO!N48="","",EURO!N48)</f>
        <v>Romania</v>
      </c>
      <c r="O49" s="86"/>
      <c r="P49" s="101" t="str">
        <f>IF(EURO!P48="","",EURO!P48)</f>
        <v>3F</v>
      </c>
      <c r="Q49" s="102" t="str">
        <f>IF(EURO!Q48="","",EURO!Q48)</f>
        <v>Türkiye</v>
      </c>
      <c r="R49" s="86"/>
      <c r="S49" s="101" t="str">
        <f>IF(EURO!S48="","",EURO!S48)</f>
        <v/>
      </c>
      <c r="T49" s="92" t="str">
        <f>IF(EURO!T48="","",EURO!T48)</f>
        <v>Türkiye</v>
      </c>
      <c r="U49" s="86"/>
      <c r="V49" s="87" t="str">
        <f>IF(EURO!V48="","",EURO!V48)</f>
        <v>F</v>
      </c>
      <c r="W49" s="103" t="str">
        <f>IF(EURO!W48="","",EURO!W48)</f>
        <v>Romania</v>
      </c>
      <c r="X49" s="104" t="str">
        <f>IF(EURO!X48="","",EURO!X48)</f>
        <v>   2        2 - 3</v>
      </c>
      <c r="Y49" s="105" t="str">
        <f>IF(EURO!Y48="","",EURO!Y48)</f>
        <v>E</v>
      </c>
    </row>
    <row r="50" ht="14.25" customHeight="1">
      <c r="A50" s="101" t="str">
        <f>IF(EURO!A49="","",EURO!A49)</f>
        <v>4A</v>
      </c>
      <c r="B50" s="102" t="str">
        <f>IF(EURO!B49="","",EURO!B49)</f>
        <v>Scotland</v>
      </c>
      <c r="C50" s="86"/>
      <c r="D50" s="101" t="str">
        <f>IF(EURO!D49="","",EURO!D49)</f>
        <v>4B</v>
      </c>
      <c r="E50" s="102" t="str">
        <f>IF(EURO!E49="","",EURO!E49)</f>
        <v>Albania</v>
      </c>
      <c r="F50" s="86"/>
      <c r="G50" s="101" t="str">
        <f>IF(EURO!G49="","",EURO!G49)</f>
        <v>4C</v>
      </c>
      <c r="H50" s="102" t="str">
        <f>IF(EURO!H49="","",EURO!H49)</f>
        <v>Serbia</v>
      </c>
      <c r="I50" s="86"/>
      <c r="J50" s="101" t="str">
        <f>IF(EURO!J49="","",EURO!J49)</f>
        <v>4D</v>
      </c>
      <c r="K50" s="102" t="str">
        <f>IF(EURO!K49="","",EURO!K49)</f>
        <v>Poland</v>
      </c>
      <c r="L50" s="86"/>
      <c r="M50" s="101" t="str">
        <f>IF(EURO!M49="","",EURO!M49)</f>
        <v>4E</v>
      </c>
      <c r="N50" s="102" t="str">
        <f>IF(EURO!N49="","",EURO!N49)</f>
        <v>Ukraine</v>
      </c>
      <c r="O50" s="86"/>
      <c r="P50" s="101" t="str">
        <f>IF(EURO!P49="","",EURO!P49)</f>
        <v>4F</v>
      </c>
      <c r="Q50" s="102" t="str">
        <f>IF(EURO!Q49="","",EURO!Q49)</f>
        <v>Georgia</v>
      </c>
      <c r="R50" s="86"/>
      <c r="S50" s="101" t="str">
        <f>IF(EURO!S49="","",EURO!S49)</f>
        <v/>
      </c>
      <c r="T50" s="92" t="str">
        <f>IF(EURO!T49="","",EURO!T49)</f>
        <v>Slovenia</v>
      </c>
      <c r="U50" s="86"/>
      <c r="V50" s="87" t="str">
        <f>IF(EURO!V49="","",EURO!V49)</f>
        <v>C</v>
      </c>
      <c r="W50" s="103" t="str">
        <f>IF(EURO!W49="","",EURO!W49)</f>
        <v>Austria</v>
      </c>
      <c r="X50" s="104" t="str">
        <f>IF(EURO!X49="","",EURO!X49)</f>
        <v>   1        0 - 3</v>
      </c>
      <c r="Y50" s="105" t="str">
        <f>IF(EURO!Y49="","",EURO!Y49)</f>
        <v>D</v>
      </c>
    </row>
    <row r="51" ht="15.75" customHeight="1">
      <c r="B51" s="81"/>
      <c r="C51" s="81"/>
      <c r="E51" s="81"/>
      <c r="F51" s="81"/>
      <c r="H51" s="81"/>
      <c r="I51" s="81"/>
      <c r="K51" s="81"/>
      <c r="L51" s="81"/>
      <c r="N51" s="81"/>
      <c r="O51" s="81"/>
      <c r="Q51" s="81"/>
      <c r="R51" s="81"/>
      <c r="T51" s="159"/>
      <c r="U51" s="159"/>
    </row>
    <row r="52" ht="42.0" customHeight="1">
      <c r="B52" s="81"/>
      <c r="C52" s="81"/>
      <c r="E52" s="81"/>
      <c r="F52" s="81"/>
      <c r="H52" s="81"/>
      <c r="I52" s="81"/>
      <c r="K52" s="81"/>
      <c r="L52" s="81"/>
      <c r="N52" s="81"/>
      <c r="O52" s="81"/>
      <c r="Q52" s="81"/>
      <c r="R52" s="81"/>
      <c r="T52" s="159"/>
      <c r="U52" s="159"/>
    </row>
    <row r="53" ht="41.25" customHeight="1">
      <c r="B53" s="81"/>
      <c r="C53" s="81"/>
      <c r="E53" s="81"/>
      <c r="F53" s="81"/>
      <c r="H53" s="81"/>
      <c r="I53" s="81"/>
      <c r="K53" s="81"/>
      <c r="L53" s="81"/>
      <c r="N53" s="81"/>
      <c r="O53" s="81"/>
      <c r="Q53" s="81"/>
      <c r="R53" s="81"/>
      <c r="T53" s="159"/>
      <c r="U53" s="159"/>
    </row>
    <row r="54" ht="14.25" customHeight="1">
      <c r="A54" s="153" t="str">
        <f>IF(EURO!A45="","",EURO!A45)</f>
        <v/>
      </c>
      <c r="B54" s="85" t="str">
        <f>EURO!B9</f>
        <v>Group A</v>
      </c>
      <c r="C54" s="86"/>
      <c r="D54" s="153" t="str">
        <f>IF(EURO!D45="","",EURO!D45)</f>
        <v/>
      </c>
      <c r="E54" s="85" t="str">
        <f>EURO!E9</f>
        <v>Group B</v>
      </c>
      <c r="F54" s="86"/>
      <c r="G54" s="153" t="str">
        <f>IF(EURO!G45="","",EURO!G45)</f>
        <v/>
      </c>
      <c r="H54" s="85" t="str">
        <f>EURO!H9</f>
        <v>Group C</v>
      </c>
      <c r="I54" s="86"/>
      <c r="J54" s="153" t="str">
        <f>IF(EURO!J45="","",EURO!J45)</f>
        <v/>
      </c>
      <c r="K54" s="85" t="str">
        <f>EURO!K9</f>
        <v>Group D</v>
      </c>
      <c r="L54" s="86"/>
      <c r="M54" s="153" t="str">
        <f>IF(EURO!M45="","",EURO!M45)</f>
        <v/>
      </c>
      <c r="N54" s="85" t="str">
        <f>EURO!N9</f>
        <v>Group E</v>
      </c>
      <c r="O54" s="86"/>
      <c r="P54" s="153" t="str">
        <f>IF(EURO!P45="","",EURO!P45)</f>
        <v/>
      </c>
      <c r="Q54" s="85" t="str">
        <f>EURO!Q9</f>
        <v>Group F</v>
      </c>
      <c r="R54" s="86"/>
      <c r="S54" s="153" t="str">
        <f>IF(EURO!S45="","",EURO!S45)</f>
        <v/>
      </c>
      <c r="T54" s="160" t="str">
        <f>IF(EURO!T45="","",EURO!T45)</f>
        <v>Third in the group</v>
      </c>
      <c r="U54" s="161"/>
      <c r="V54" s="87" t="str">
        <f>IF(EURO!V45="","",EURO!V45)</f>
        <v>Grp</v>
      </c>
      <c r="W54" s="162"/>
      <c r="X54" s="142"/>
      <c r="Y54" s="163"/>
    </row>
    <row r="55" ht="14.25" customHeight="1">
      <c r="A55" s="91" t="str">
        <f>IF(EURO!A46="","",EURO!A46)</f>
        <v>1A</v>
      </c>
      <c r="B55" s="92" t="str">
        <f>IF(EURO!B46="","",EURO!B46)</f>
        <v>Germany</v>
      </c>
      <c r="C55" s="86"/>
      <c r="D55" s="91" t="str">
        <f>IF(EURO!D46="","",EURO!D46)</f>
        <v>1B</v>
      </c>
      <c r="E55" s="92" t="str">
        <f>IF(EURO!E46="","",EURO!E46)</f>
        <v>Croatia</v>
      </c>
      <c r="F55" s="86"/>
      <c r="G55" s="91" t="str">
        <f>IF(EURO!G46="","",EURO!G46)</f>
        <v>1C</v>
      </c>
      <c r="H55" s="92" t="str">
        <f>IF(EURO!H46="","",EURO!H46)</f>
        <v>Denmark</v>
      </c>
      <c r="I55" s="86"/>
      <c r="J55" s="91" t="str">
        <f>IF(EURO!J46="","",EURO!J46)</f>
        <v>1D</v>
      </c>
      <c r="K55" s="92" t="str">
        <f>IF(EURO!K46="","",EURO!K46)</f>
        <v>Netherlands</v>
      </c>
      <c r="L55" s="86"/>
      <c r="M55" s="91" t="str">
        <f>IF(EURO!M46="","",EURO!M46)</f>
        <v>1E</v>
      </c>
      <c r="N55" s="92" t="str">
        <f>IF(EURO!N46="","",EURO!N46)</f>
        <v>Belgium</v>
      </c>
      <c r="O55" s="86"/>
      <c r="P55" s="91" t="str">
        <f>IF(EURO!P46="","",EURO!P46)</f>
        <v>1F</v>
      </c>
      <c r="Q55" s="92" t="str">
        <f>IF(EURO!Q46="","",EURO!Q46)</f>
        <v>Czechia</v>
      </c>
      <c r="R55" s="86"/>
      <c r="S55" s="91" t="str">
        <f>IF(EURO!S46="","",EURO!S46)</f>
        <v/>
      </c>
      <c r="T55" s="92" t="str">
        <f>IF(EURO!T46="","",EURO!T46)</f>
        <v>Italy</v>
      </c>
      <c r="U55" s="86"/>
      <c r="V55" s="87" t="str">
        <f>IF(EURO!V46="","",EURO!V46)</f>
        <v>B</v>
      </c>
      <c r="W55" s="164"/>
      <c r="X55" s="165"/>
    </row>
    <row r="56" ht="14.25" customHeight="1">
      <c r="A56" s="91" t="str">
        <f>IF(EURO!A47="","",EURO!A47)</f>
        <v>2A</v>
      </c>
      <c r="B56" s="92" t="str">
        <f>IF(EURO!B47="","",EURO!B47)</f>
        <v>Hungary</v>
      </c>
      <c r="C56" s="86"/>
      <c r="D56" s="91" t="str">
        <f>IF(EURO!D47="","",EURO!D47)</f>
        <v>2B</v>
      </c>
      <c r="E56" s="92" t="str">
        <f>IF(EURO!E47="","",EURO!E47)</f>
        <v>Spain</v>
      </c>
      <c r="F56" s="86"/>
      <c r="G56" s="91" t="str">
        <f>IF(EURO!G47="","",EURO!G47)</f>
        <v>2C</v>
      </c>
      <c r="H56" s="92" t="str">
        <f>IF(EURO!H47="","",EURO!H47)</f>
        <v>England</v>
      </c>
      <c r="I56" s="86"/>
      <c r="J56" s="91" t="str">
        <f>IF(EURO!J47="","",EURO!J47)</f>
        <v>2D</v>
      </c>
      <c r="K56" s="92" t="str">
        <f>IF(EURO!K47="","",EURO!K47)</f>
        <v>France</v>
      </c>
      <c r="L56" s="86"/>
      <c r="M56" s="91" t="str">
        <f>IF(EURO!M47="","",EURO!M47)</f>
        <v>2E</v>
      </c>
      <c r="N56" s="92" t="str">
        <f>IF(EURO!N47="","",EURO!N47)</f>
        <v>Slovakia</v>
      </c>
      <c r="O56" s="86"/>
      <c r="P56" s="91" t="str">
        <f>IF(EURO!P47="","",EURO!P47)</f>
        <v>2F</v>
      </c>
      <c r="Q56" s="92" t="str">
        <f>IF(EURO!Q47="","",EURO!Q47)</f>
        <v>Portugal</v>
      </c>
      <c r="R56" s="86"/>
      <c r="S56" s="91" t="str">
        <f>IF(EURO!S47="","",EURO!S47)</f>
        <v/>
      </c>
      <c r="T56" s="92" t="str">
        <f>IF(EURO!T47="","",EURO!T47)</f>
        <v>Switzerland</v>
      </c>
      <c r="U56" s="86"/>
      <c r="V56" s="87" t="str">
        <f>IF(EURO!V47="","",EURO!V47)</f>
        <v>A</v>
      </c>
      <c r="W56" s="166"/>
      <c r="X56" s="167"/>
      <c r="Y56" s="163"/>
    </row>
    <row r="57" ht="14.25" customHeight="1">
      <c r="A57" s="101" t="str">
        <f>IF(EURO!A48="","",EURO!A48)</f>
        <v>3A</v>
      </c>
      <c r="B57" s="102" t="str">
        <f>IF(EURO!B48="","",EURO!B48)</f>
        <v>Switzerland</v>
      </c>
      <c r="C57" s="86"/>
      <c r="D57" s="101" t="str">
        <f>IF(EURO!D48="","",EURO!D48)</f>
        <v>3B</v>
      </c>
      <c r="E57" s="102" t="str">
        <f>IF(EURO!E48="","",EURO!E48)</f>
        <v>Italy</v>
      </c>
      <c r="F57" s="86"/>
      <c r="G57" s="101" t="str">
        <f>IF(EURO!G48="","",EURO!G48)</f>
        <v>3C</v>
      </c>
      <c r="H57" s="102" t="str">
        <f>IF(EURO!H48="","",EURO!H48)</f>
        <v>Slovenia</v>
      </c>
      <c r="I57" s="86"/>
      <c r="J57" s="101" t="str">
        <f>IF(EURO!J48="","",EURO!J48)</f>
        <v>3D</v>
      </c>
      <c r="K57" s="102" t="str">
        <f>IF(EURO!K48="","",EURO!K48)</f>
        <v>Austria</v>
      </c>
      <c r="L57" s="86"/>
      <c r="M57" s="101" t="str">
        <f>IF(EURO!M48="","",EURO!M48)</f>
        <v>3E</v>
      </c>
      <c r="N57" s="102" t="str">
        <f>IF(EURO!N48="","",EURO!N48)</f>
        <v>Romania</v>
      </c>
      <c r="O57" s="86"/>
      <c r="P57" s="101" t="str">
        <f>IF(EURO!P48="","",EURO!P48)</f>
        <v>3F</v>
      </c>
      <c r="Q57" s="102" t="str">
        <f>IF(EURO!Q48="","",EURO!Q48)</f>
        <v>Türkiye</v>
      </c>
      <c r="R57" s="86"/>
      <c r="S57" s="101" t="str">
        <f>IF(EURO!S48="","",EURO!S48)</f>
        <v/>
      </c>
      <c r="T57" s="92" t="str">
        <f>IF(EURO!T48="","",EURO!T48)</f>
        <v>Türkiye</v>
      </c>
      <c r="U57" s="86"/>
      <c r="V57" s="87" t="str">
        <f>IF(EURO!V48="","",EURO!V48)</f>
        <v>F</v>
      </c>
      <c r="W57" s="168"/>
      <c r="X57" s="169"/>
      <c r="Y57" s="170"/>
    </row>
    <row r="58" ht="14.25" customHeight="1">
      <c r="A58" s="101" t="str">
        <f>IF(EURO!A49="","",EURO!A49)</f>
        <v>4A</v>
      </c>
      <c r="B58" s="102" t="str">
        <f>IF(EURO!B49="","",EURO!B49)</f>
        <v>Scotland</v>
      </c>
      <c r="C58" s="86"/>
      <c r="D58" s="101" t="str">
        <f>IF(EURO!D49="","",EURO!D49)</f>
        <v>4B</v>
      </c>
      <c r="E58" s="102" t="str">
        <f>IF(EURO!E49="","",EURO!E49)</f>
        <v>Albania</v>
      </c>
      <c r="F58" s="86"/>
      <c r="G58" s="101" t="str">
        <f>IF(EURO!G49="","",EURO!G49)</f>
        <v>4C</v>
      </c>
      <c r="H58" s="102" t="str">
        <f>IF(EURO!H49="","",EURO!H49)</f>
        <v>Serbia</v>
      </c>
      <c r="I58" s="86"/>
      <c r="J58" s="101" t="str">
        <f>IF(EURO!J49="","",EURO!J49)</f>
        <v>4D</v>
      </c>
      <c r="K58" s="102" t="str">
        <f>IF(EURO!K49="","",EURO!K49)</f>
        <v>Poland</v>
      </c>
      <c r="L58" s="86"/>
      <c r="M58" s="101" t="str">
        <f>IF(EURO!M49="","",EURO!M49)</f>
        <v>4E</v>
      </c>
      <c r="N58" s="102" t="str">
        <f>IF(EURO!N49="","",EURO!N49)</f>
        <v>Ukraine</v>
      </c>
      <c r="O58" s="86"/>
      <c r="P58" s="101" t="str">
        <f>IF(EURO!P49="","",EURO!P49)</f>
        <v>4F</v>
      </c>
      <c r="Q58" s="102" t="str">
        <f>IF(EURO!Q49="","",EURO!Q49)</f>
        <v>Georgia</v>
      </c>
      <c r="R58" s="86"/>
      <c r="S58" s="101" t="str">
        <f>IF(EURO!S49="","",EURO!S49)</f>
        <v/>
      </c>
      <c r="T58" s="92" t="str">
        <f>IF(EURO!T49="","",EURO!T49)</f>
        <v>Slovenia</v>
      </c>
      <c r="U58" s="86"/>
      <c r="V58" s="87" t="str">
        <f>IF(EURO!V49="","",EURO!V49)</f>
        <v>C</v>
      </c>
      <c r="W58" s="168"/>
      <c r="X58" s="169"/>
      <c r="Y58" s="170"/>
    </row>
    <row r="59" ht="102.75" customHeight="1"/>
    <row r="60" ht="14.25" customHeight="1">
      <c r="B60" s="106" t="str">
        <f>EURO!B51</f>
        <v>Round of 16 - 4</v>
      </c>
      <c r="C60" s="107"/>
      <c r="E60" s="106" t="str">
        <f>EURO!E51</f>
        <v>Round of 16 - 2</v>
      </c>
      <c r="F60" s="107"/>
      <c r="H60" s="106" t="str">
        <f>EURO!H51</f>
        <v>Round of 16 - 6</v>
      </c>
      <c r="I60" s="107"/>
      <c r="K60" s="106" t="str">
        <f>EURO!K51</f>
        <v>Round of 16 - 5</v>
      </c>
      <c r="L60" s="107"/>
      <c r="N60" s="106" t="str">
        <f>EURO!N51</f>
        <v>Round of 16 - 7</v>
      </c>
      <c r="O60" s="107"/>
      <c r="Q60" s="106" t="str">
        <f>EURO!Q51</f>
        <v>Round of 16 - 8</v>
      </c>
      <c r="R60" s="107"/>
      <c r="T60" s="106" t="str">
        <f>EURO!T51</f>
        <v>Round of 16 - 3</v>
      </c>
      <c r="U60" s="107"/>
      <c r="W60" s="106" t="str">
        <f>EURO!W51</f>
        <v>Round of 16 - 1</v>
      </c>
      <c r="X60" s="107"/>
    </row>
    <row r="61" ht="14.25" customHeight="1">
      <c r="A61" s="38">
        <f>EURO!A52</f>
        <v>39</v>
      </c>
      <c r="B61" s="39" t="str">
        <f>EURO!B52</f>
        <v>Cologne</v>
      </c>
      <c r="C61" s="40"/>
      <c r="D61" s="38">
        <f>EURO!D52</f>
        <v>37</v>
      </c>
      <c r="E61" s="39" t="str">
        <f>EURO!E52</f>
        <v>Dortmund</v>
      </c>
      <c r="F61" s="40"/>
      <c r="G61" s="38">
        <f>EURO!G52</f>
        <v>41</v>
      </c>
      <c r="H61" s="39" t="str">
        <f>EURO!H52</f>
        <v>Frankfurt</v>
      </c>
      <c r="I61" s="40"/>
      <c r="J61" s="38">
        <f>EURO!J52</f>
        <v>42</v>
      </c>
      <c r="K61" s="39" t="str">
        <f>EURO!K52</f>
        <v>Dusseldorf</v>
      </c>
      <c r="L61" s="40"/>
      <c r="M61" s="38">
        <f>EURO!M52</f>
        <v>43</v>
      </c>
      <c r="N61" s="39" t="str">
        <f>EURO!N52</f>
        <v>Munich</v>
      </c>
      <c r="O61" s="40"/>
      <c r="P61" s="38">
        <f>EURO!P52</f>
        <v>44</v>
      </c>
      <c r="Q61" s="39" t="str">
        <f>EURO!Q52</f>
        <v>Leipzig</v>
      </c>
      <c r="R61" s="40"/>
      <c r="S61" s="38">
        <f>EURO!S52</f>
        <v>40</v>
      </c>
      <c r="T61" s="39" t="str">
        <f>EURO!T52</f>
        <v>Gelsenkirchen</v>
      </c>
      <c r="U61" s="40"/>
      <c r="V61" s="38">
        <f>EURO!V52</f>
        <v>38</v>
      </c>
      <c r="W61" s="39" t="str">
        <f>EURO!W52</f>
        <v>Berlin</v>
      </c>
      <c r="X61" s="40"/>
    </row>
    <row r="62" ht="14.25" customHeight="1">
      <c r="B62" s="44">
        <f>EURO!B53</f>
        <v>45473.875</v>
      </c>
      <c r="C62" s="45"/>
      <c r="E62" s="44">
        <f>EURO!E53</f>
        <v>45472.875</v>
      </c>
      <c r="F62" s="45"/>
      <c r="H62" s="44">
        <f>EURO!H53</f>
        <v>45474.875</v>
      </c>
      <c r="I62" s="45"/>
      <c r="K62" s="44">
        <f>EURO!K53</f>
        <v>45474.75</v>
      </c>
      <c r="L62" s="45"/>
      <c r="N62" s="44">
        <f>EURO!N53</f>
        <v>45475.75</v>
      </c>
      <c r="O62" s="45"/>
      <c r="Q62" s="44">
        <f>EURO!Q53</f>
        <v>45475.875</v>
      </c>
      <c r="R62" s="45"/>
      <c r="T62" s="44">
        <f>EURO!T53</f>
        <v>45473.75</v>
      </c>
      <c r="U62" s="45"/>
      <c r="V62" s="108"/>
      <c r="W62" s="44">
        <f>EURO!W53</f>
        <v>45472.75</v>
      </c>
      <c r="X62" s="45"/>
    </row>
    <row r="63" ht="14.25" customHeight="1">
      <c r="B63" s="49" t="str">
        <f>EURO!B54</f>
        <v>Croatia</v>
      </c>
      <c r="C63" s="50" t="str">
        <f>EURO!C54</f>
        <v>Switzerland</v>
      </c>
      <c r="E63" s="49" t="str">
        <f>EURO!E54</f>
        <v>Germany</v>
      </c>
      <c r="F63" s="50" t="str">
        <f>EURO!F54</f>
        <v>England</v>
      </c>
      <c r="H63" s="49" t="str">
        <f>EURO!H54</f>
        <v>Czechia</v>
      </c>
      <c r="I63" s="50" t="str">
        <f>EURO!I54</f>
        <v>Slovenia</v>
      </c>
      <c r="K63" s="49" t="str">
        <f>EURO!K54</f>
        <v>France</v>
      </c>
      <c r="L63" s="50" t="str">
        <f>EURO!L54</f>
        <v>Slovakia</v>
      </c>
      <c r="N63" s="49" t="str">
        <f>EURO!N54</f>
        <v>Belgium</v>
      </c>
      <c r="O63" s="50" t="str">
        <f>EURO!O54</f>
        <v>Italy</v>
      </c>
      <c r="Q63" s="49" t="str">
        <f>EURO!Q54</f>
        <v>Netherlands</v>
      </c>
      <c r="R63" s="50" t="str">
        <f>EURO!R54</f>
        <v>Portugal</v>
      </c>
      <c r="T63" s="49" t="str">
        <f>EURO!T54</f>
        <v>Denmark</v>
      </c>
      <c r="U63" s="50" t="str">
        <f>EURO!U54</f>
        <v>Türkiye</v>
      </c>
      <c r="W63" s="49" t="str">
        <f>EURO!W54</f>
        <v>Hungary</v>
      </c>
      <c r="X63" s="50" t="str">
        <f>EURO!X54</f>
        <v>Spain</v>
      </c>
    </row>
    <row r="64" ht="14.25" customHeight="1">
      <c r="B64" s="154">
        <f>IF(EURO!B55="","",EURO!B55)</f>
        <v>2</v>
      </c>
      <c r="C64" s="155">
        <f>IF(EURO!C55="","",EURO!C55)</f>
        <v>1</v>
      </c>
      <c r="D64" s="109" t="str">
        <f>IF(EURO!D55="","",EURO!D55)</f>
        <v/>
      </c>
      <c r="E64" s="154">
        <f>IF(EURO!E55="","",EURO!E55)</f>
        <v>1</v>
      </c>
      <c r="F64" s="155">
        <f>IF(EURO!F55="","",EURO!F55)</f>
        <v>0</v>
      </c>
      <c r="G64" s="109" t="str">
        <f>IF(EURO!G55="","",EURO!G55)</f>
        <v/>
      </c>
      <c r="H64" s="154">
        <f>IF(EURO!H55="","",EURO!H55)</f>
        <v>1</v>
      </c>
      <c r="I64" s="155">
        <f>IF(EURO!I55="","",EURO!I55)</f>
        <v>0</v>
      </c>
      <c r="J64" s="109" t="str">
        <f>IF(EURO!J55="","",EURO!J55)</f>
        <v/>
      </c>
      <c r="K64" s="154">
        <f>IF(EURO!K55="","",EURO!K55)</f>
        <v>2</v>
      </c>
      <c r="L64" s="155">
        <f>IF(EURO!L55="","",EURO!L55)</f>
        <v>0</v>
      </c>
      <c r="M64" s="109" t="str">
        <f>IF(EURO!M55="","",EURO!M55)</f>
        <v/>
      </c>
      <c r="N64" s="154">
        <f>IF(EURO!N55="","",EURO!N55)</f>
        <v>2</v>
      </c>
      <c r="O64" s="155">
        <f>IF(EURO!O55="","",EURO!O55)</f>
        <v>1</v>
      </c>
      <c r="P64" s="109" t="str">
        <f>IF(EURO!P55="","",EURO!P55)</f>
        <v/>
      </c>
      <c r="Q64" s="154">
        <f>IF(EURO!Q55="","",EURO!Q55)</f>
        <v>1</v>
      </c>
      <c r="R64" s="155">
        <f>IF(EURO!R55="","",EURO!R55)</f>
        <v>0</v>
      </c>
      <c r="S64" s="109" t="str">
        <f>IF(EURO!S55="","",EURO!S55)</f>
        <v/>
      </c>
      <c r="T64" s="154">
        <f>IF(EURO!T55="","",EURO!T55)</f>
        <v>2</v>
      </c>
      <c r="U64" s="155">
        <f>IF(EURO!U55="","",EURO!U55)</f>
        <v>0</v>
      </c>
      <c r="V64" s="109" t="str">
        <f>IF(EURO!V55="","",EURO!V55)</f>
        <v/>
      </c>
      <c r="W64" s="154">
        <f>IF(EURO!W55="","",EURO!W55)</f>
        <v>1</v>
      </c>
      <c r="X64" s="155">
        <f>IF(EURO!X55="","",EURO!X55)</f>
        <v>3</v>
      </c>
      <c r="Y64" s="110" t="str">
        <f>IF(EURO!Y55="","",EURO!Y55)</f>
        <v/>
      </c>
    </row>
    <row r="65" ht="9.75" customHeight="1">
      <c r="B65" s="72" t="str">
        <f>EURO!B56</f>
        <v>Penalty shoot-out:</v>
      </c>
      <c r="C65" s="45"/>
      <c r="E65" s="72" t="str">
        <f>EURO!E56</f>
        <v>Penalty shoot-out:</v>
      </c>
      <c r="F65" s="45"/>
      <c r="H65" s="72" t="str">
        <f>EURO!H56</f>
        <v>Penalty shoot-out:</v>
      </c>
      <c r="I65" s="45"/>
      <c r="K65" s="72" t="str">
        <f>EURO!K56</f>
        <v>Penalty shoot-out:</v>
      </c>
      <c r="L65" s="45"/>
      <c r="N65" s="72" t="str">
        <f>EURO!N56</f>
        <v>Penalty shoot-out:</v>
      </c>
      <c r="O65" s="45"/>
      <c r="Q65" s="72" t="str">
        <f>EURO!Q56</f>
        <v>Penalty shoot-out:</v>
      </c>
      <c r="R65" s="45"/>
      <c r="T65" s="72" t="str">
        <f>EURO!T56</f>
        <v>Penalty shoot-out:</v>
      </c>
      <c r="U65" s="45"/>
      <c r="W65" s="72" t="str">
        <f>EURO!W56</f>
        <v>Penalty shoot-out:</v>
      </c>
      <c r="X65" s="45"/>
    </row>
    <row r="66" ht="14.25" customHeight="1">
      <c r="B66" s="74" t="str">
        <f>IF(EURO!B57="","",EURO!B57)</f>
        <v/>
      </c>
      <c r="C66" s="75" t="str">
        <f>IF(EURO!C57="","",EURO!C57)</f>
        <v/>
      </c>
      <c r="E66" s="74" t="str">
        <f>IF(EURO!E57="","",EURO!E57)</f>
        <v/>
      </c>
      <c r="F66" s="75" t="str">
        <f>IF(EURO!F57="","",EURO!F57)</f>
        <v/>
      </c>
      <c r="H66" s="74" t="str">
        <f>IF(EURO!H57="","",EURO!H57)</f>
        <v/>
      </c>
      <c r="I66" s="75" t="str">
        <f>IF(EURO!I57="","",EURO!I57)</f>
        <v/>
      </c>
      <c r="K66" s="74" t="str">
        <f>IF(EURO!K57="","",EURO!K57)</f>
        <v/>
      </c>
      <c r="L66" s="75" t="str">
        <f>IF(EURO!L57="","",EURO!L57)</f>
        <v/>
      </c>
      <c r="N66" s="74" t="str">
        <f>IF(EURO!N57="","",EURO!N57)</f>
        <v/>
      </c>
      <c r="O66" s="75" t="str">
        <f>IF(EURO!O57="","",EURO!O57)</f>
        <v/>
      </c>
      <c r="Q66" s="74" t="str">
        <f>IF(EURO!Q57="","",EURO!Q57)</f>
        <v/>
      </c>
      <c r="R66" s="75" t="str">
        <f>IF(EURO!R57="","",EURO!R57)</f>
        <v/>
      </c>
      <c r="T66" s="74" t="str">
        <f>IF(EURO!T57="","",EURO!T57)</f>
        <v/>
      </c>
      <c r="U66" s="75" t="str">
        <f>IF(EURO!U57="","",EURO!U57)</f>
        <v/>
      </c>
      <c r="W66" s="74" t="str">
        <f>IF(EURO!W57="","",EURO!W57)</f>
        <v/>
      </c>
      <c r="X66" s="75" t="str">
        <f>IF(EURO!X57="","",EURO!X57)</f>
        <v/>
      </c>
    </row>
    <row r="67" ht="14.25" customHeight="1">
      <c r="A67" s="111"/>
      <c r="B67" s="112" t="str">
        <f>EURO!B58</f>
        <v>1B</v>
      </c>
      <c r="C67" s="112" t="str">
        <f>EURO!C58</f>
        <v>3A/D/E/F</v>
      </c>
      <c r="D67" s="111"/>
      <c r="E67" s="112" t="str">
        <f>EURO!E58</f>
        <v>1A</v>
      </c>
      <c r="F67" s="112" t="str">
        <f>EURO!F58</f>
        <v>2C</v>
      </c>
      <c r="G67" s="113"/>
      <c r="H67" s="112" t="str">
        <f>EURO!H58</f>
        <v>1F</v>
      </c>
      <c r="I67" s="112" t="str">
        <f>EURO!I58</f>
        <v>3A/B/C</v>
      </c>
      <c r="J67" s="112"/>
      <c r="K67" s="112" t="str">
        <f>EURO!K58</f>
        <v>2D</v>
      </c>
      <c r="L67" s="112" t="str">
        <f>EURO!L58</f>
        <v>2E</v>
      </c>
      <c r="M67" s="112"/>
      <c r="N67" s="112" t="str">
        <f>EURO!N58</f>
        <v>1E</v>
      </c>
      <c r="O67" s="112" t="str">
        <f>EURO!O58</f>
        <v>3A/B/C/D</v>
      </c>
      <c r="P67" s="112"/>
      <c r="Q67" s="112" t="str">
        <f>EURO!Q58</f>
        <v>1D</v>
      </c>
      <c r="R67" s="112" t="str">
        <f>EURO!R58</f>
        <v>2F</v>
      </c>
      <c r="S67" s="112"/>
      <c r="T67" s="112" t="str">
        <f>EURO!T58</f>
        <v>1C</v>
      </c>
      <c r="U67" s="112" t="str">
        <f>EURO!U58</f>
        <v>3D/E/F</v>
      </c>
      <c r="V67" s="112"/>
      <c r="W67" s="112" t="str">
        <f>EURO!W58</f>
        <v>2A</v>
      </c>
      <c r="X67" s="112" t="str">
        <f>EURO!X58</f>
        <v>2B</v>
      </c>
      <c r="Y67" s="111"/>
      <c r="Z67" s="111"/>
    </row>
    <row r="68" ht="14.25" customHeight="1">
      <c r="A68" s="111"/>
      <c r="B68" s="81"/>
      <c r="D68" s="113"/>
      <c r="E68" s="81"/>
      <c r="G68" s="112"/>
      <c r="H68" s="81"/>
      <c r="J68" s="112"/>
      <c r="K68" s="81"/>
      <c r="M68" s="112"/>
      <c r="N68" s="81"/>
      <c r="P68" s="112"/>
      <c r="Q68" s="81"/>
      <c r="S68" s="112"/>
      <c r="T68" s="81"/>
      <c r="V68" s="112"/>
      <c r="W68" s="81"/>
      <c r="Y68" s="111"/>
      <c r="Z68" s="111"/>
    </row>
    <row r="69" ht="33.75" customHeight="1">
      <c r="C69" s="114"/>
      <c r="E69" s="114"/>
    </row>
    <row r="70" ht="15.75" customHeight="1">
      <c r="C70" s="115" t="str">
        <f>EURO!C61</f>
        <v>Quarter final 1</v>
      </c>
      <c r="D70" s="116"/>
      <c r="E70" s="117"/>
      <c r="I70" s="115" t="str">
        <f>EURO!I61</f>
        <v>Quarter final 2</v>
      </c>
      <c r="J70" s="116"/>
      <c r="K70" s="117"/>
      <c r="O70" s="115" t="str">
        <f>EURO!O61</f>
        <v>Quarter final 4</v>
      </c>
      <c r="P70" s="116"/>
      <c r="Q70" s="117"/>
      <c r="U70" s="115" t="str">
        <f>EURO!U61</f>
        <v>Quarter final 3</v>
      </c>
      <c r="V70" s="116"/>
      <c r="W70" s="117"/>
    </row>
    <row r="71" ht="15.75" customHeight="1">
      <c r="B71" s="38">
        <f>EURO!B62</f>
        <v>45</v>
      </c>
      <c r="C71" s="118" t="str">
        <f>EURO!C62</f>
        <v>Stuttgart</v>
      </c>
      <c r="D71" s="119"/>
      <c r="E71" s="45"/>
      <c r="H71" s="38">
        <f>EURO!H62</f>
        <v>46</v>
      </c>
      <c r="I71" s="118" t="str">
        <f>EURO!I62</f>
        <v>Hamburg</v>
      </c>
      <c r="J71" s="119"/>
      <c r="K71" s="45"/>
      <c r="N71" s="38">
        <f>EURO!N62</f>
        <v>47</v>
      </c>
      <c r="O71" s="118" t="str">
        <f>EURO!O62</f>
        <v>Berlin</v>
      </c>
      <c r="P71" s="119"/>
      <c r="Q71" s="45"/>
      <c r="T71" s="38">
        <f>EURO!T62</f>
        <v>48</v>
      </c>
      <c r="U71" s="118" t="str">
        <f>EURO!U62</f>
        <v>Dusseldorf</v>
      </c>
      <c r="V71" s="119"/>
      <c r="W71" s="45"/>
    </row>
    <row r="72" ht="14.25" customHeight="1">
      <c r="C72" s="44">
        <f>EURO!C63</f>
        <v>45478.75</v>
      </c>
      <c r="D72" s="119"/>
      <c r="E72" s="45"/>
      <c r="I72" s="44">
        <f>EURO!I63</f>
        <v>45478.875</v>
      </c>
      <c r="J72" s="119"/>
      <c r="K72" s="45"/>
      <c r="O72" s="44">
        <f>EURO!O63</f>
        <v>45479.875</v>
      </c>
      <c r="P72" s="119"/>
      <c r="Q72" s="45"/>
      <c r="U72" s="44">
        <f>EURO!U63</f>
        <v>45479.75</v>
      </c>
      <c r="V72" s="119"/>
      <c r="W72" s="45"/>
    </row>
    <row r="73" ht="14.25" customHeight="1">
      <c r="C73" s="120" t="str">
        <f>EURO!C64</f>
        <v>Croatia</v>
      </c>
      <c r="E73" s="121" t="str">
        <f>EURO!E64</f>
        <v>Germany</v>
      </c>
      <c r="I73" s="120" t="str">
        <f>EURO!I64</f>
        <v>Czechia</v>
      </c>
      <c r="K73" s="121" t="str">
        <f>EURO!K64</f>
        <v>France</v>
      </c>
      <c r="O73" s="120" t="str">
        <f>EURO!O64</f>
        <v>Belgium</v>
      </c>
      <c r="Q73" s="121" t="str">
        <f>EURO!Q64</f>
        <v>Netherlands</v>
      </c>
      <c r="U73" s="120" t="str">
        <f>EURO!U64</f>
        <v>Denmark</v>
      </c>
      <c r="W73" s="121" t="str">
        <f>EURO!W64</f>
        <v>Spain</v>
      </c>
    </row>
    <row r="74" ht="14.25" customHeight="1">
      <c r="C74" s="154">
        <f>IF(EURO!C65="","",EURO!C65)</f>
        <v>1</v>
      </c>
      <c r="D74" s="122"/>
      <c r="E74" s="171">
        <f>IF(EURO!E65="","",EURO!E65)</f>
        <v>2</v>
      </c>
      <c r="F74" s="110" t="str">
        <f>IF(EURO!F65="","",EURO!F65)</f>
        <v/>
      </c>
      <c r="I74" s="154">
        <f>IF(EURO!I65="","",EURO!I65)</f>
        <v>0</v>
      </c>
      <c r="J74" s="122"/>
      <c r="K74" s="171">
        <f>IF(EURO!K65="","",EURO!K65)</f>
        <v>1</v>
      </c>
      <c r="L74" s="110" t="str">
        <f>IF(EURO!L65="","",EURO!L65)</f>
        <v/>
      </c>
      <c r="O74" s="154">
        <f>IF(EURO!O65="","",EURO!O65)</f>
        <v>0</v>
      </c>
      <c r="P74" s="122"/>
      <c r="Q74" s="171">
        <f>IF(EURO!Q65="","",EURO!Q65)</f>
        <v>1</v>
      </c>
      <c r="R74" s="110" t="str">
        <f>IF(EURO!R65="","",EURO!R65)</f>
        <v/>
      </c>
      <c r="U74" s="154">
        <f>IF(EURO!U65="","",EURO!U65)</f>
        <v>0</v>
      </c>
      <c r="V74" s="122"/>
      <c r="W74" s="171">
        <f>IF(EURO!W65="","",EURO!W65)</f>
        <v>2</v>
      </c>
      <c r="X74" s="110" t="str">
        <f>IF(EURO!X65="","",EURO!X65)</f>
        <v/>
      </c>
    </row>
    <row r="75" ht="9.75" customHeight="1">
      <c r="C75" s="73" t="str">
        <f>EURO!C66</f>
        <v>Penalty shoot-out:</v>
      </c>
      <c r="D75" s="124"/>
      <c r="E75" s="40"/>
      <c r="I75" s="73" t="str">
        <f>EURO!I66</f>
        <v>Penalty shoot-out:</v>
      </c>
      <c r="J75" s="124"/>
      <c r="K75" s="40"/>
      <c r="O75" s="73" t="str">
        <f>EURO!O66</f>
        <v>Penalty shoot-out:</v>
      </c>
      <c r="P75" s="124"/>
      <c r="Q75" s="40"/>
      <c r="U75" s="73" t="str">
        <f>EURO!U66</f>
        <v>Penalty shoot-out:</v>
      </c>
      <c r="V75" s="124"/>
      <c r="W75" s="40"/>
    </row>
    <row r="76" ht="14.25" customHeight="1">
      <c r="C76" s="125" t="str">
        <f>IF(EURO!C67="","",EURO!C67)</f>
        <v/>
      </c>
      <c r="D76" s="122"/>
      <c r="E76" s="126" t="str">
        <f>IF(EURO!E67="","",EURO!E67)</f>
        <v/>
      </c>
      <c r="I76" s="125" t="str">
        <f>IF(EURO!I67="","",EURO!I67)</f>
        <v/>
      </c>
      <c r="J76" s="122"/>
      <c r="K76" s="126" t="str">
        <f>IF(EURO!K67="","",EURO!K67)</f>
        <v/>
      </c>
      <c r="O76" s="125" t="str">
        <f>IF(EURO!O67="","",EURO!O67)</f>
        <v/>
      </c>
      <c r="P76" s="122"/>
      <c r="Q76" s="126" t="str">
        <f>IF(EURO!Q67="","",EURO!Q67)</f>
        <v/>
      </c>
      <c r="U76" s="125" t="str">
        <f>IF(EURO!U67="","",EURO!U67)</f>
        <v/>
      </c>
      <c r="V76" s="122"/>
      <c r="W76" s="126" t="str">
        <f>IF(EURO!W67="","",EURO!W67)</f>
        <v/>
      </c>
    </row>
    <row r="77" ht="14.25" customHeight="1">
      <c r="A77" s="111"/>
      <c r="B77" s="111"/>
      <c r="C77" s="112" t="str">
        <f>EURO!C68</f>
        <v>W39</v>
      </c>
      <c r="D77" s="127"/>
      <c r="E77" s="112" t="str">
        <f>EURO!E68</f>
        <v>W37</v>
      </c>
      <c r="F77" s="128"/>
      <c r="G77" s="129"/>
      <c r="H77" s="129"/>
      <c r="I77" s="112" t="str">
        <f>EURO!I68</f>
        <v>W41</v>
      </c>
      <c r="J77" s="127"/>
      <c r="K77" s="112" t="str">
        <f>EURO!K68</f>
        <v>W42</v>
      </c>
      <c r="L77" s="129"/>
      <c r="M77" s="129"/>
      <c r="N77" s="129"/>
      <c r="O77" s="112" t="str">
        <f>EURO!O68</f>
        <v>W43</v>
      </c>
      <c r="Q77" s="112" t="str">
        <f>EURO!Q68</f>
        <v>W44</v>
      </c>
      <c r="R77" s="129"/>
      <c r="S77" s="129"/>
      <c r="T77" s="129"/>
      <c r="U77" s="112" t="str">
        <f>EURO!U68</f>
        <v>W40</v>
      </c>
      <c r="V77" s="127"/>
      <c r="W77" s="112" t="str">
        <f>EURO!W68</f>
        <v>W38</v>
      </c>
      <c r="X77" s="111"/>
      <c r="Y77" s="111"/>
      <c r="Z77" s="111"/>
    </row>
    <row r="78" ht="12.0" customHeight="1">
      <c r="C78" s="130"/>
      <c r="F78" s="131"/>
      <c r="I78" s="130"/>
      <c r="O78" s="130"/>
      <c r="U78" s="130"/>
    </row>
    <row r="79" ht="35.25" customHeight="1"/>
    <row r="80" ht="14.25" customHeight="1">
      <c r="F80" s="115" t="str">
        <f>EURO!F71</f>
        <v>Semi-Final 1</v>
      </c>
      <c r="G80" s="116"/>
      <c r="H80" s="117"/>
      <c r="R80" s="115" t="str">
        <f>EURO!R71</f>
        <v>Semi-Final 2</v>
      </c>
      <c r="S80" s="116"/>
      <c r="T80" s="117"/>
    </row>
    <row r="81" ht="14.25" customHeight="1">
      <c r="E81" s="38">
        <f>EURO!E72</f>
        <v>49</v>
      </c>
      <c r="F81" s="118" t="str">
        <f>EURO!F72</f>
        <v>Munich</v>
      </c>
      <c r="G81" s="119"/>
      <c r="H81" s="45"/>
      <c r="Q81" s="38">
        <f>EURO!Q72</f>
        <v>50</v>
      </c>
      <c r="R81" s="118" t="str">
        <f>EURO!R72</f>
        <v>Dortmund</v>
      </c>
      <c r="S81" s="119"/>
      <c r="T81" s="45"/>
    </row>
    <row r="82" ht="14.25" customHeight="1">
      <c r="F82" s="44">
        <f>EURO!F73</f>
        <v>45482.875</v>
      </c>
      <c r="G82" s="119"/>
      <c r="H82" s="45"/>
      <c r="L82" s="132"/>
      <c r="M82" s="132"/>
      <c r="R82" s="44">
        <f>EURO!R73</f>
        <v>45483.875</v>
      </c>
      <c r="S82" s="119"/>
      <c r="T82" s="45"/>
    </row>
    <row r="83" ht="14.25" customHeight="1">
      <c r="F83" s="120" t="str">
        <f>EURO!F74</f>
        <v>Germany</v>
      </c>
      <c r="H83" s="121" t="str">
        <f>EURO!H74</f>
        <v>France</v>
      </c>
      <c r="L83" s="133"/>
      <c r="M83" s="133"/>
      <c r="R83" s="120" t="str">
        <f>EURO!R74</f>
        <v>Netherlands</v>
      </c>
      <c r="T83" s="121" t="str">
        <f>EURO!T74</f>
        <v>Spain</v>
      </c>
    </row>
    <row r="84" ht="14.25" customHeight="1">
      <c r="F84" s="154">
        <f>IF(EURO!F75="","",EURO!F75)</f>
        <v>0</v>
      </c>
      <c r="G84" s="122"/>
      <c r="H84" s="171">
        <f>IF(EURO!H75="","",EURO!H75)</f>
        <v>2</v>
      </c>
      <c r="I84" s="110" t="str">
        <f>IF(EURO!I75="","",EURO!I75)</f>
        <v/>
      </c>
      <c r="L84" s="134"/>
      <c r="R84" s="154">
        <f>IF(EURO!R75="","",EURO!R75)</f>
        <v>1</v>
      </c>
      <c r="S84" s="122"/>
      <c r="T84" s="171">
        <f>IF(EURO!T75="","",EURO!T75)</f>
        <v>0</v>
      </c>
      <c r="U84" s="110" t="str">
        <f>IF(EURO!U75="","",EURO!U75)</f>
        <v/>
      </c>
    </row>
    <row r="85" ht="9.75" customHeight="1">
      <c r="F85" s="73" t="str">
        <f>EURO!F76</f>
        <v>Penalty shoot-out:</v>
      </c>
      <c r="G85" s="124"/>
      <c r="H85" s="40"/>
      <c r="L85" s="134"/>
      <c r="R85" s="73" t="str">
        <f>EURO!R76</f>
        <v>Penalty shoot-out:</v>
      </c>
      <c r="S85" s="124"/>
      <c r="T85" s="40"/>
    </row>
    <row r="86" ht="14.25" customHeight="1">
      <c r="F86" s="125" t="str">
        <f>IF(EURO!F77="","",EURO!F77)</f>
        <v/>
      </c>
      <c r="G86" s="122"/>
      <c r="H86" s="126" t="str">
        <f>IF(EURO!H77="","",EURO!H77)</f>
        <v/>
      </c>
      <c r="L86" s="134"/>
      <c r="R86" s="125" t="str">
        <f>IF(EURO!R77="","",EURO!R77)</f>
        <v/>
      </c>
      <c r="S86" s="122"/>
      <c r="T86" s="126" t="str">
        <f>IF(EURO!T77="","",EURO!T77)</f>
        <v/>
      </c>
    </row>
    <row r="87" ht="14.25" customHeight="1">
      <c r="F87" s="112" t="str">
        <f>EURO!F78</f>
        <v>W45</v>
      </c>
      <c r="G87" s="127"/>
      <c r="H87" s="112" t="str">
        <f>EURO!H78</f>
        <v>W46</v>
      </c>
      <c r="I87" s="131"/>
      <c r="L87" s="15"/>
      <c r="R87" s="112" t="str">
        <f>EURO!R78</f>
        <v>W47</v>
      </c>
      <c r="S87" s="127"/>
      <c r="T87" s="112" t="str">
        <f>EURO!T78</f>
        <v>W48</v>
      </c>
    </row>
    <row r="88" ht="12.0" customHeight="1">
      <c r="F88" s="130"/>
      <c r="L88" s="135"/>
      <c r="M88" s="135"/>
      <c r="N88" s="135"/>
      <c r="R88" s="130"/>
    </row>
    <row r="89" ht="14.25" customHeight="1"/>
    <row r="90" ht="14.25" customHeight="1">
      <c r="L90" s="136" t="str">
        <f>EURO!L81</f>
        <v>Final</v>
      </c>
      <c r="M90" s="116"/>
      <c r="N90" s="34"/>
    </row>
    <row r="91" ht="15.0" customHeight="1">
      <c r="K91" s="38">
        <f>EURO!K82</f>
        <v>51</v>
      </c>
      <c r="L91" s="118" t="str">
        <f>EURO!L82</f>
        <v>Berlin</v>
      </c>
      <c r="M91" s="119"/>
      <c r="N91" s="45"/>
    </row>
    <row r="92" ht="15.0" customHeight="1">
      <c r="L92" s="44">
        <f>EURO!L83</f>
        <v>45487.875</v>
      </c>
      <c r="M92" s="119"/>
      <c r="N92" s="45"/>
    </row>
    <row r="93" ht="15.0" customHeight="1">
      <c r="L93" s="120" t="str">
        <f>EURO!L84</f>
        <v>France</v>
      </c>
      <c r="N93" s="121" t="str">
        <f>EURO!N84</f>
        <v>Netherlands</v>
      </c>
    </row>
    <row r="94" ht="15.0" customHeight="1">
      <c r="B94" s="142"/>
      <c r="L94" s="154">
        <f>IF(EURO!L85="","",EURO!L85)</f>
        <v>1</v>
      </c>
      <c r="M94" s="114"/>
      <c r="N94" s="171">
        <f>IF(EURO!N85="","",EURO!N85)</f>
        <v>0</v>
      </c>
      <c r="O94" s="110" t="str">
        <f>IF(EURO!O85="","",EURO!O85)</f>
        <v/>
      </c>
    </row>
    <row r="95" ht="9.75" customHeight="1">
      <c r="B95" s="142"/>
      <c r="L95" s="73" t="str">
        <f>EURO!L86</f>
        <v>Penalty shoot-out:</v>
      </c>
      <c r="M95" s="124"/>
      <c r="N95" s="40"/>
      <c r="R95" s="143"/>
      <c r="S95" s="143"/>
      <c r="T95" s="143"/>
      <c r="U95" s="143"/>
      <c r="V95" s="143"/>
      <c r="W95" s="143"/>
    </row>
    <row r="96" ht="15.0" customHeight="1">
      <c r="B96" s="142"/>
      <c r="L96" s="125" t="str">
        <f>IF(EURO!L87="","",EURO!L87)</f>
        <v/>
      </c>
      <c r="M96" s="122"/>
      <c r="N96" s="126" t="str">
        <f>IF(EURO!N87="","",EURO!N87)</f>
        <v/>
      </c>
      <c r="R96" s="143"/>
      <c r="S96" s="143"/>
      <c r="T96" s="143"/>
      <c r="U96" s="143"/>
      <c r="V96" s="143"/>
      <c r="W96" s="143"/>
    </row>
    <row r="97" ht="14.25" customHeight="1">
      <c r="L97" s="112" t="str">
        <f>EURO!L88</f>
        <v>W49</v>
      </c>
      <c r="M97" s="127"/>
      <c r="N97" s="112" t="str">
        <f>EURO!N88</f>
        <v>W50</v>
      </c>
      <c r="O97" s="131"/>
    </row>
    <row r="98" ht="14.25" customHeight="1">
      <c r="L98" s="130"/>
    </row>
    <row r="99" ht="14.25" customHeight="1"/>
    <row r="100" ht="14.25" customHeight="1">
      <c r="U100" s="142"/>
      <c r="V100" s="142"/>
      <c r="W100" s="142"/>
      <c r="X100" s="142"/>
    </row>
    <row r="101" ht="14.25" customHeight="1">
      <c r="B101" s="145"/>
    </row>
    <row r="102" ht="15.0" customHeight="1">
      <c r="J102" s="137" t="str">
        <f>EURO!R82</f>
        <v>European Champion 2024:</v>
      </c>
      <c r="K102" s="57"/>
      <c r="L102" s="57"/>
      <c r="M102" s="57"/>
      <c r="N102" s="57"/>
      <c r="O102" s="57"/>
      <c r="P102" s="138"/>
    </row>
    <row r="103" ht="15.0" customHeight="1">
      <c r="J103" s="139"/>
      <c r="K103" s="47"/>
      <c r="L103" s="47"/>
      <c r="M103" s="47"/>
      <c r="N103" s="47"/>
      <c r="O103" s="47"/>
      <c r="P103" s="140"/>
    </row>
    <row r="104" ht="15.0" customHeight="1">
      <c r="J104" s="141" t="str">
        <f>EURO!R84</f>
        <v>France</v>
      </c>
      <c r="K104" s="57"/>
      <c r="L104" s="57"/>
      <c r="M104" s="57"/>
      <c r="N104" s="57"/>
      <c r="O104" s="57"/>
      <c r="P104" s="138"/>
    </row>
    <row r="105" ht="15.0" customHeight="1">
      <c r="J105" s="139"/>
      <c r="K105" s="47"/>
      <c r="L105" s="47"/>
      <c r="M105" s="47"/>
      <c r="N105" s="47"/>
      <c r="O105" s="47"/>
      <c r="P105" s="140"/>
    </row>
    <row r="106" ht="14.25" customHeight="1"/>
    <row r="107" ht="14.25" customHeight="1"/>
    <row r="108" ht="14.25" customHeight="1"/>
    <row r="109" ht="14.25" customHeight="1">
      <c r="T109" s="146" t="str">
        <f>EURO!T92</f>
        <v>https://hermann-baum.de/excel/UEFA_EURO/en/</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21.57"/>
    <col customWidth="1" min="3" max="3" width="10.29"/>
    <col customWidth="1" min="4" max="4" width="18.0"/>
    <col customWidth="1" min="5" max="5" width="19.0"/>
    <col customWidth="1" min="6" max="6" width="9.29"/>
    <col customWidth="1" min="7" max="7" width="7.86"/>
    <col customWidth="1" min="8" max="8" width="9.71"/>
    <col customWidth="1" min="9" max="9" width="15.57"/>
    <col customWidth="1" min="10" max="10" width="11.43"/>
    <col customWidth="1" min="11" max="11" width="5.71"/>
    <col customWidth="1" min="12" max="12" width="19.29"/>
    <col customWidth="1" min="13" max="26" width="8.71"/>
  </cols>
  <sheetData>
    <row r="1" ht="14.25" customHeight="1">
      <c r="A1" s="172"/>
      <c r="B1" s="173" t="str">
        <f>Language!$E$221</f>
        <v>Daily schedule</v>
      </c>
      <c r="I1" s="173"/>
    </row>
    <row r="2" ht="14.25" customHeight="1">
      <c r="A2" s="174"/>
      <c r="B2" s="175"/>
      <c r="C2" s="175"/>
      <c r="D2" s="175"/>
      <c r="E2" s="175"/>
      <c r="F2" s="175"/>
      <c r="G2" s="175"/>
      <c r="H2" s="175"/>
      <c r="I2" s="175"/>
      <c r="K2" s="176" t="str">
        <f>Language!$E$231</f>
        <v>Color favorites</v>
      </c>
    </row>
    <row r="3" ht="16.5" customHeight="1">
      <c r="A3" s="174"/>
      <c r="B3" s="177" t="str">
        <f>Language!$E$230</f>
        <v>Date</v>
      </c>
      <c r="C3" s="178" t="str">
        <f>Language!$E$224</f>
        <v>Time</v>
      </c>
      <c r="D3" s="178" t="str">
        <f>Language!$E$225</f>
        <v>Team 1</v>
      </c>
      <c r="E3" s="178" t="str">
        <f>Language!$E$226</f>
        <v>Team 2</v>
      </c>
      <c r="F3" s="179" t="str">
        <f>Language!$E$222</f>
        <v>Match No.</v>
      </c>
      <c r="G3" s="180" t="str">
        <f>Language!$E$223</f>
        <v>Teams</v>
      </c>
      <c r="H3" s="181"/>
      <c r="I3" s="182" t="str">
        <f>Language!$E$136</f>
        <v>Venue</v>
      </c>
      <c r="K3" s="183" t="str">
        <f>Language!$E$232</f>
        <v>Enter the group code here</v>
      </c>
    </row>
    <row r="4" ht="14.25" customHeight="1">
      <c r="B4" s="184">
        <f t="array" ref="B4">INDEX(Matches!$B$4:$J$72,MATCH($F4,Matches!$B$4:$B$72,0),5)</f>
        <v>45457.875</v>
      </c>
      <c r="C4" s="185">
        <f t="array" ref="C4">INDEX(Matches!$B$4:$J$72,MATCH($F4,Matches!$B$4:$B$72,0),5)</f>
        <v>45457.875</v>
      </c>
      <c r="D4" s="186" t="str">
        <f t="array" ref="D4">INDEX(Matches!$B$4:$J$72,MATCH($F4,Matches!$B$4:$B$72,0),8)</f>
        <v>Germany</v>
      </c>
      <c r="E4" s="186" t="str">
        <f t="array" ref="E4">INDEX(Matches!$B$4:$J$72,MATCH($F4,Matches!$B$4:$B$72,0),9)</f>
        <v>Scotland</v>
      </c>
      <c r="F4" s="187">
        <v>1.0</v>
      </c>
      <c r="G4" s="188" t="str">
        <f t="array" ref="G4">INDEX(Matches!$B$4:$J$72,MATCH($F4,Matches!$B$4:$B$72,0),2)</f>
        <v>A1</v>
      </c>
      <c r="H4" s="188" t="str">
        <f t="array" ref="H4">INDEX(Matches!$B$4:$J$72,MATCH($F4,Matches!$B$4:$B$72,0),3)</f>
        <v>A2</v>
      </c>
      <c r="I4" s="189" t="str">
        <f>IFERROR(VLOOKUP($F4,Matches!$B$4:$H$58,7,0),"")</f>
        <v>Munich</v>
      </c>
    </row>
    <row r="5" ht="14.25" customHeight="1">
      <c r="B5" s="190"/>
      <c r="C5" s="191"/>
      <c r="D5" s="192"/>
      <c r="E5" s="192"/>
      <c r="F5" s="193"/>
      <c r="G5" s="194"/>
      <c r="H5" s="194"/>
      <c r="I5" s="195"/>
    </row>
    <row r="6" ht="14.25" customHeight="1">
      <c r="B6" s="184">
        <f t="array" ref="B6">INDEX(Matches!$B$4:$J$72,MATCH($F6,Matches!$B$4:$B$72,0),5)</f>
        <v>45458.625</v>
      </c>
      <c r="C6" s="185">
        <f t="array" ref="C6">INDEX(Matches!$B$4:$J$72,MATCH($F6,Matches!$B$4:$B$72,0),5)</f>
        <v>45458.625</v>
      </c>
      <c r="D6" s="186" t="str">
        <f t="array" ref="D6">INDEX(Matches!$B$4:$J$72,MATCH($F6,Matches!$B$4:$B$72,0),8)</f>
        <v>Hungary</v>
      </c>
      <c r="E6" s="186" t="str">
        <f t="array" ref="E6">INDEX(Matches!$B$4:$J$72,MATCH($F6,Matches!$B$4:$B$72,0),9)</f>
        <v>Switzerland</v>
      </c>
      <c r="F6" s="196">
        <v>2.0</v>
      </c>
      <c r="G6" s="188" t="str">
        <f t="array" ref="G6">INDEX(Matches!$B$4:$J$72,MATCH($F6,Matches!$B$4:$B$72,0),2)</f>
        <v>A3</v>
      </c>
      <c r="H6" s="188" t="str">
        <f t="array" ref="H6">INDEX(Matches!$B$4:$J$72,MATCH($F6,Matches!$B$4:$B$72,0),3)</f>
        <v>A4</v>
      </c>
      <c r="I6" s="189" t="str">
        <f>IFERROR(VLOOKUP($F6,Matches!$B$4:$H$58,7,0),"")</f>
        <v>Cologne</v>
      </c>
      <c r="K6" s="197" t="s">
        <v>92</v>
      </c>
    </row>
    <row r="7" ht="14.25" customHeight="1">
      <c r="B7" s="184">
        <f t="array" ref="B7">INDEX(Matches!$B$4:$J$72,MATCH($F7,Matches!$B$4:$B$72,0),5)</f>
        <v>45458.75</v>
      </c>
      <c r="C7" s="185">
        <f t="array" ref="C7">INDEX(Matches!$B$4:$J$72,MATCH($F7,Matches!$B$4:$B$72,0),5)</f>
        <v>45458.75</v>
      </c>
      <c r="D7" s="186" t="str">
        <f t="array" ref="D7">INDEX(Matches!$B$4:$J$72,MATCH($F7,Matches!$B$4:$B$72,0),8)</f>
        <v>Spain</v>
      </c>
      <c r="E7" s="186" t="str">
        <f t="array" ref="E7">INDEX(Matches!$B$4:$J$72,MATCH($F7,Matches!$B$4:$B$72,0),9)</f>
        <v>Croatia</v>
      </c>
      <c r="F7" s="196">
        <v>3.0</v>
      </c>
      <c r="G7" s="188" t="str">
        <f t="array" ref="G7">INDEX(Matches!$B$4:$J$72,MATCH($F7,Matches!$B$4:$B$72,0),2)</f>
        <v>B1</v>
      </c>
      <c r="H7" s="188" t="str">
        <f t="array" ref="H7">INDEX(Matches!$B$4:$J$72,MATCH($F7,Matches!$B$4:$B$72,0),3)</f>
        <v>B2</v>
      </c>
      <c r="I7" s="189" t="str">
        <f>IFERROR(VLOOKUP($F7,Matches!$B$4:$H$58,7,0),"")</f>
        <v>Berlin</v>
      </c>
      <c r="K7" s="198" t="s">
        <v>93</v>
      </c>
      <c r="L7" s="199" t="str">
        <f>IFERROR(VLOOKUP(K7,Groups!$B$7:$D$35,3,0),"")</f>
        <v>England</v>
      </c>
    </row>
    <row r="8" ht="14.25" customHeight="1">
      <c r="B8" s="184">
        <f t="array" ref="B8">INDEX(Matches!$B$4:$J$72,MATCH($F8,Matches!$B$4:$B$72,0),5)</f>
        <v>45458.875</v>
      </c>
      <c r="C8" s="185">
        <f t="array" ref="C8">INDEX(Matches!$B$4:$J$72,MATCH($F8,Matches!$B$4:$B$72,0),5)</f>
        <v>45458.875</v>
      </c>
      <c r="D8" s="186" t="str">
        <f t="array" ref="D8">INDEX(Matches!$B$4:$J$72,MATCH($F8,Matches!$B$4:$B$72,0),8)</f>
        <v>Italy</v>
      </c>
      <c r="E8" s="186" t="str">
        <f t="array" ref="E8">INDEX(Matches!$B$4:$J$72,MATCH($F8,Matches!$B$4:$B$72,0),9)</f>
        <v>Albania</v>
      </c>
      <c r="F8" s="196">
        <v>4.0</v>
      </c>
      <c r="G8" s="188" t="str">
        <f t="array" ref="G8">INDEX(Matches!$B$4:$J$72,MATCH($F8,Matches!$B$4:$B$72,0),2)</f>
        <v>B3</v>
      </c>
      <c r="H8" s="188" t="str">
        <f t="array" ref="H8">INDEX(Matches!$B$4:$J$72,MATCH($F8,Matches!$B$4:$B$72,0),3)</f>
        <v>B4</v>
      </c>
      <c r="I8" s="189" t="str">
        <f>IFERROR(VLOOKUP($F8,Matches!$B$4:$H$58,7,0),"")</f>
        <v>Dortmund</v>
      </c>
      <c r="K8" s="200" t="s">
        <v>94</v>
      </c>
      <c r="L8" s="201" t="str">
        <f>IFERROR(VLOOKUP(K8,Groups!$B$7:$D$35,3,0),"")</f>
        <v>Spain</v>
      </c>
    </row>
    <row r="9" ht="14.25" customHeight="1">
      <c r="B9" s="190"/>
      <c r="C9" s="191"/>
      <c r="D9" s="192"/>
      <c r="E9" s="192"/>
      <c r="F9" s="193"/>
      <c r="G9" s="194"/>
      <c r="H9" s="194"/>
      <c r="I9" s="195"/>
      <c r="K9" s="200" t="s">
        <v>95</v>
      </c>
      <c r="L9" s="202" t="str">
        <f>IFERROR(VLOOKUP(K9,Groups!$B$7:$D$35,3,0),"")</f>
        <v>France</v>
      </c>
    </row>
    <row r="10" ht="14.25" customHeight="1">
      <c r="B10" s="184">
        <f t="array" ref="B10">INDEX(Matches!$B$4:$J$72,MATCH($F10,Matches!$B$4:$B$72,0),5)</f>
        <v>45459.625</v>
      </c>
      <c r="C10" s="185">
        <f t="array" ref="C10">INDEX(Matches!$B$4:$J$72,MATCH($F10,Matches!$B$4:$B$72,0),5)</f>
        <v>45459.625</v>
      </c>
      <c r="D10" s="186" t="str">
        <f t="array" ref="D10">INDEX(Matches!$B$4:$J$72,MATCH($F10,Matches!$B$4:$B$72,0),8)</f>
        <v>Poland</v>
      </c>
      <c r="E10" s="186" t="str">
        <f t="array" ref="E10">INDEX(Matches!$B$4:$J$72,MATCH($F10,Matches!$B$4:$B$72,0),9)</f>
        <v>Netherlands</v>
      </c>
      <c r="F10" s="196">
        <v>7.0</v>
      </c>
      <c r="G10" s="188" t="str">
        <f t="array" ref="G10">INDEX(Matches!$B$4:$J$72,MATCH($F10,Matches!$B$4:$B$72,0),2)</f>
        <v>D1</v>
      </c>
      <c r="H10" s="188" t="str">
        <f t="array" ref="H10">INDEX(Matches!$B$4:$J$72,MATCH($F10,Matches!$B$4:$B$72,0),3)</f>
        <v>D2</v>
      </c>
      <c r="I10" s="189" t="str">
        <f>IFERROR(VLOOKUP($F10,Matches!$B$4:$H$58,7,0),"")</f>
        <v>Hamburg</v>
      </c>
      <c r="K10" s="203"/>
      <c r="L10" s="204" t="str">
        <f>IFERROR(VLOOKUP(K10,Groups!$B$7:$D$35,3,0),"")</f>
        <v/>
      </c>
    </row>
    <row r="11" ht="14.25" customHeight="1">
      <c r="B11" s="184">
        <f t="array" ref="B11">INDEX(Matches!$B$4:$J$72,MATCH($F11,Matches!$B$4:$B$72,0),5)</f>
        <v>45459.75</v>
      </c>
      <c r="C11" s="185">
        <f t="array" ref="C11">INDEX(Matches!$B$4:$J$72,MATCH($F11,Matches!$B$4:$B$72,0),5)</f>
        <v>45459.75</v>
      </c>
      <c r="D11" s="186" t="str">
        <f t="array" ref="D11">INDEX(Matches!$B$4:$J$72,MATCH($F11,Matches!$B$4:$B$72,0),8)</f>
        <v>Slovenia</v>
      </c>
      <c r="E11" s="186" t="str">
        <f t="array" ref="E11">INDEX(Matches!$B$4:$J$72,MATCH($F11,Matches!$B$4:$B$72,0),9)</f>
        <v>Denmark</v>
      </c>
      <c r="F11" s="196">
        <v>6.0</v>
      </c>
      <c r="G11" s="188" t="str">
        <f t="array" ref="G11">INDEX(Matches!$B$4:$J$72,MATCH($F11,Matches!$B$4:$B$72,0),2)</f>
        <v>C1</v>
      </c>
      <c r="H11" s="188" t="str">
        <f t="array" ref="H11">INDEX(Matches!$B$4:$J$72,MATCH($F11,Matches!$B$4:$B$72,0),3)</f>
        <v>C2</v>
      </c>
      <c r="I11" s="189" t="str">
        <f>IFERROR(VLOOKUP($F11,Matches!$B$4:$H$58,7,0),"")</f>
        <v>Stuttgart</v>
      </c>
    </row>
    <row r="12" ht="14.25" customHeight="1">
      <c r="B12" s="184">
        <f t="array" ref="B12">INDEX(Matches!$B$4:$J$72,MATCH($F12,Matches!$B$4:$B$72,0),5)</f>
        <v>45459.875</v>
      </c>
      <c r="C12" s="185">
        <f t="array" ref="C12">INDEX(Matches!$B$4:$J$72,MATCH($F12,Matches!$B$4:$B$72,0),5)</f>
        <v>45459.875</v>
      </c>
      <c r="D12" s="186" t="str">
        <f t="array" ref="D12">INDEX(Matches!$B$4:$J$72,MATCH($F12,Matches!$B$4:$B$72,0),8)</f>
        <v>Serbia</v>
      </c>
      <c r="E12" s="186" t="str">
        <f t="array" ref="E12">INDEX(Matches!$B$4:$J$72,MATCH($F12,Matches!$B$4:$B$72,0),9)</f>
        <v>England</v>
      </c>
      <c r="F12" s="196">
        <v>5.0</v>
      </c>
      <c r="G12" s="188" t="str">
        <f t="array" ref="G12">INDEX(Matches!$B$4:$J$72,MATCH($F12,Matches!$B$4:$B$72,0),2)</f>
        <v>C3</v>
      </c>
      <c r="H12" s="188" t="str">
        <f t="array" ref="H12">INDEX(Matches!$B$4:$J$72,MATCH($F12,Matches!$B$4:$B$72,0),3)</f>
        <v>C4</v>
      </c>
      <c r="I12" s="189" t="str">
        <f>IFERROR(VLOOKUP($F12,Matches!$B$4:$H$58,7,0),"")</f>
        <v>Gelsenkirchen</v>
      </c>
    </row>
    <row r="13" ht="14.25" customHeight="1">
      <c r="B13" s="190"/>
      <c r="C13" s="191"/>
      <c r="D13" s="192"/>
      <c r="E13" s="192"/>
      <c r="F13" s="193"/>
      <c r="G13" s="194"/>
      <c r="H13" s="194"/>
      <c r="I13" s="195"/>
    </row>
    <row r="14" ht="14.25" customHeight="1">
      <c r="B14" s="184">
        <f t="array" ref="B14">INDEX(Matches!$B$4:$J$72,MATCH($F14,Matches!$B$4:$B$72,0),5)</f>
        <v>45460.625</v>
      </c>
      <c r="C14" s="185">
        <f t="array" ref="C14">INDEX(Matches!$B$4:$J$72,MATCH($F14,Matches!$B$4:$B$72,0),5)</f>
        <v>45460.625</v>
      </c>
      <c r="D14" s="186" t="str">
        <f t="array" ref="D14">INDEX(Matches!$B$4:$J$72,MATCH($F14,Matches!$B$4:$B$72,0),8)</f>
        <v>Romania</v>
      </c>
      <c r="E14" s="186" t="str">
        <f t="array" ref="E14">INDEX(Matches!$B$4:$J$72,MATCH($F14,Matches!$B$4:$B$72,0),9)</f>
        <v>Ukraine</v>
      </c>
      <c r="F14" s="196">
        <v>10.0</v>
      </c>
      <c r="G14" s="188" t="str">
        <f t="array" ref="G14">INDEX(Matches!$B$4:$J$72,MATCH($F14,Matches!$B$4:$B$72,0),2)</f>
        <v>E3</v>
      </c>
      <c r="H14" s="188" t="str">
        <f t="array" ref="H14">INDEX(Matches!$B$4:$J$72,MATCH($F14,Matches!$B$4:$B$72,0),3)</f>
        <v>E4</v>
      </c>
      <c r="I14" s="189" t="str">
        <f>IFERROR(VLOOKUP($F14,Matches!$B$4:$H$58,7,0),"")</f>
        <v>Munich</v>
      </c>
    </row>
    <row r="15" ht="14.25" customHeight="1">
      <c r="B15" s="184">
        <f t="array" ref="B15">INDEX(Matches!$B$4:$J$72,MATCH($F15,Matches!$B$4:$B$72,0),5)</f>
        <v>45460.75</v>
      </c>
      <c r="C15" s="185">
        <f t="array" ref="C15">INDEX(Matches!$B$4:$J$72,MATCH($F15,Matches!$B$4:$B$72,0),5)</f>
        <v>45460.75</v>
      </c>
      <c r="D15" s="186" t="str">
        <f t="array" ref="D15">INDEX(Matches!$B$4:$J$72,MATCH($F15,Matches!$B$4:$B$72,0),8)</f>
        <v>Belgium</v>
      </c>
      <c r="E15" s="186" t="str">
        <f t="array" ref="E15">INDEX(Matches!$B$4:$J$72,MATCH($F15,Matches!$B$4:$B$72,0),9)</f>
        <v>Slovakia</v>
      </c>
      <c r="F15" s="196">
        <v>9.0</v>
      </c>
      <c r="G15" s="188" t="str">
        <f t="array" ref="G15">INDEX(Matches!$B$4:$J$72,MATCH($F15,Matches!$B$4:$B$72,0),2)</f>
        <v>E1</v>
      </c>
      <c r="H15" s="188" t="str">
        <f t="array" ref="H15">INDEX(Matches!$B$4:$J$72,MATCH($F15,Matches!$B$4:$B$72,0),3)</f>
        <v>E2</v>
      </c>
      <c r="I15" s="189" t="str">
        <f>IFERROR(VLOOKUP($F15,Matches!$B$4:$H$58,7,0),"")</f>
        <v>Frankfurt</v>
      </c>
    </row>
    <row r="16" ht="14.25" customHeight="1">
      <c r="B16" s="184">
        <f t="array" ref="B16">INDEX(Matches!$B$4:$J$72,MATCH($F16,Matches!$B$4:$B$72,0),5)</f>
        <v>45460.875</v>
      </c>
      <c r="C16" s="185">
        <f t="array" ref="C16">INDEX(Matches!$B$4:$J$72,MATCH($F16,Matches!$B$4:$B$72,0),5)</f>
        <v>45460.875</v>
      </c>
      <c r="D16" s="186" t="str">
        <f t="array" ref="D16">INDEX(Matches!$B$4:$J$72,MATCH($F16,Matches!$B$4:$B$72,0),8)</f>
        <v>Austria</v>
      </c>
      <c r="E16" s="186" t="str">
        <f t="array" ref="E16">INDEX(Matches!$B$4:$J$72,MATCH($F16,Matches!$B$4:$B$72,0),9)</f>
        <v>France</v>
      </c>
      <c r="F16" s="196">
        <v>8.0</v>
      </c>
      <c r="G16" s="188" t="str">
        <f t="array" ref="G16">INDEX(Matches!$B$4:$J$72,MATCH($F16,Matches!$B$4:$B$72,0),2)</f>
        <v>D3</v>
      </c>
      <c r="H16" s="188" t="str">
        <f t="array" ref="H16">INDEX(Matches!$B$4:$J$72,MATCH($F16,Matches!$B$4:$B$72,0),3)</f>
        <v>D4</v>
      </c>
      <c r="I16" s="189" t="str">
        <f>IFERROR(VLOOKUP($F16,Matches!$B$4:$H$58,7,0),"")</f>
        <v>Dusseldorf</v>
      </c>
    </row>
    <row r="17" ht="14.25" customHeight="1">
      <c r="B17" s="190"/>
      <c r="C17" s="191"/>
      <c r="D17" s="192"/>
      <c r="E17" s="192"/>
      <c r="F17" s="193"/>
      <c r="G17" s="194"/>
      <c r="H17" s="194"/>
      <c r="I17" s="195"/>
    </row>
    <row r="18" ht="14.25" customHeight="1">
      <c r="B18" s="184">
        <f t="array" ref="B18">INDEX(Matches!$B$4:$J$72,MATCH($F18,Matches!$B$4:$B$72,0),5)</f>
        <v>45461.75</v>
      </c>
      <c r="C18" s="185">
        <f t="array" ref="C18">INDEX(Matches!$B$4:$J$72,MATCH($F18,Matches!$B$4:$B$72,0),5)</f>
        <v>45461.75</v>
      </c>
      <c r="D18" s="186" t="str">
        <f t="array" ref="D18">INDEX(Matches!$B$4:$J$72,MATCH($F18,Matches!$B$4:$B$72,0),8)</f>
        <v>Türkiye</v>
      </c>
      <c r="E18" s="186" t="str">
        <f t="array" ref="E18">INDEX(Matches!$B$4:$J$72,MATCH($F18,Matches!$B$4:$B$72,0),9)</f>
        <v>Georgia</v>
      </c>
      <c r="F18" s="196">
        <v>11.0</v>
      </c>
      <c r="G18" s="188" t="str">
        <f t="array" ref="G18">INDEX(Matches!$B$4:$J$72,MATCH($F18,Matches!$B$4:$B$72,0),2)</f>
        <v>F1</v>
      </c>
      <c r="H18" s="188" t="str">
        <f t="array" ref="H18">INDEX(Matches!$B$4:$J$72,MATCH($F18,Matches!$B$4:$B$72,0),3)</f>
        <v>F2</v>
      </c>
      <c r="I18" s="189" t="str">
        <f>IFERROR(VLOOKUP($F18,Matches!$B$4:$H$58,7,0),"")</f>
        <v>Dortmund</v>
      </c>
    </row>
    <row r="19" ht="14.25" customHeight="1">
      <c r="B19" s="184">
        <f t="array" ref="B19">INDEX(Matches!$B$4:$J$72,MATCH($F19,Matches!$B$4:$B$72,0),5)</f>
        <v>45461.875</v>
      </c>
      <c r="C19" s="185">
        <f t="array" ref="C19">INDEX(Matches!$B$4:$J$72,MATCH($F19,Matches!$B$4:$B$72,0),5)</f>
        <v>45461.875</v>
      </c>
      <c r="D19" s="186" t="str">
        <f t="array" ref="D19">INDEX(Matches!$B$4:$J$72,MATCH($F19,Matches!$B$4:$B$72,0),8)</f>
        <v>Portugal</v>
      </c>
      <c r="E19" s="186" t="str">
        <f t="array" ref="E19">INDEX(Matches!$B$4:$J$72,MATCH($F19,Matches!$B$4:$B$72,0),9)</f>
        <v>Czechia</v>
      </c>
      <c r="F19" s="196">
        <v>12.0</v>
      </c>
      <c r="G19" s="188" t="str">
        <f t="array" ref="G19">INDEX(Matches!$B$4:$J$72,MATCH($F19,Matches!$B$4:$B$72,0),2)</f>
        <v>F3</v>
      </c>
      <c r="H19" s="188" t="str">
        <f t="array" ref="H19">INDEX(Matches!$B$4:$J$72,MATCH($F19,Matches!$B$4:$B$72,0),3)</f>
        <v>F4</v>
      </c>
      <c r="I19" s="189" t="str">
        <f>IFERROR(VLOOKUP($F19,Matches!$B$4:$H$58,7,0),"")</f>
        <v>Leipzig</v>
      </c>
    </row>
    <row r="20" ht="14.25" customHeight="1">
      <c r="B20" s="190"/>
      <c r="C20" s="191"/>
      <c r="D20" s="192"/>
      <c r="E20" s="192"/>
      <c r="F20" s="193"/>
      <c r="G20" s="194"/>
      <c r="H20" s="194"/>
      <c r="I20" s="195"/>
    </row>
    <row r="21" ht="14.25" customHeight="1">
      <c r="B21" s="184">
        <f t="array" ref="B21">INDEX(Matches!$B$4:$J$72,MATCH($F21,Matches!$B$4:$B$72,0),5)</f>
        <v>45462.625</v>
      </c>
      <c r="C21" s="185">
        <f t="array" ref="C21">INDEX(Matches!$B$4:$J$72,MATCH($F21,Matches!$B$4:$B$72,0),5)</f>
        <v>45462.625</v>
      </c>
      <c r="D21" s="186" t="str">
        <f t="array" ref="D21">INDEX(Matches!$B$4:$J$72,MATCH($F21,Matches!$B$4:$B$72,0),8)</f>
        <v>Croatia</v>
      </c>
      <c r="E21" s="186" t="str">
        <f t="array" ref="E21">INDEX(Matches!$B$4:$J$72,MATCH($F21,Matches!$B$4:$B$72,0),9)</f>
        <v>Albania</v>
      </c>
      <c r="F21" s="196">
        <v>15.0</v>
      </c>
      <c r="G21" s="188" t="str">
        <f t="array" ref="G21">INDEX(Matches!$B$4:$J$72,MATCH($F21,Matches!$B$4:$B$72,0),2)</f>
        <v>B2</v>
      </c>
      <c r="H21" s="188" t="str">
        <f t="array" ref="H21">INDEX(Matches!$B$4:$J$72,MATCH($F21,Matches!$B$4:$B$72,0),3)</f>
        <v>B4</v>
      </c>
      <c r="I21" s="189" t="str">
        <f>IFERROR(VLOOKUP($F21,Matches!$B$4:$H$58,7,0),"")</f>
        <v>Hamburg</v>
      </c>
    </row>
    <row r="22" ht="14.25" customHeight="1">
      <c r="B22" s="184">
        <f t="array" ref="B22">INDEX(Matches!$B$4:$J$72,MATCH($F22,Matches!$B$4:$B$72,0),5)</f>
        <v>45462.75</v>
      </c>
      <c r="C22" s="185">
        <f t="array" ref="C22">INDEX(Matches!$B$4:$J$72,MATCH($F22,Matches!$B$4:$B$72,0),5)</f>
        <v>45462.75</v>
      </c>
      <c r="D22" s="186" t="str">
        <f t="array" ref="D22">INDEX(Matches!$B$4:$J$72,MATCH($F22,Matches!$B$4:$B$72,0),8)</f>
        <v>Germany</v>
      </c>
      <c r="E22" s="186" t="str">
        <f t="array" ref="E22">INDEX(Matches!$B$4:$J$72,MATCH($F22,Matches!$B$4:$B$72,0),9)</f>
        <v>Hungary</v>
      </c>
      <c r="F22" s="196">
        <v>14.0</v>
      </c>
      <c r="G22" s="188" t="str">
        <f t="array" ref="G22">INDEX(Matches!$B$4:$J$72,MATCH($F22,Matches!$B$4:$B$72,0),2)</f>
        <v>A1</v>
      </c>
      <c r="H22" s="188" t="str">
        <f t="array" ref="H22">INDEX(Matches!$B$4:$J$72,MATCH($F22,Matches!$B$4:$B$72,0),3)</f>
        <v>A3</v>
      </c>
      <c r="I22" s="189" t="str">
        <f>IFERROR(VLOOKUP($F22,Matches!$B$4:$H$58,7,0),"")</f>
        <v>Stuttgart</v>
      </c>
    </row>
    <row r="23" ht="14.25" customHeight="1">
      <c r="B23" s="184">
        <f t="array" ref="B23">INDEX(Matches!$B$4:$J$72,MATCH($F23,Matches!$B$4:$B$72,0),5)</f>
        <v>45462.875</v>
      </c>
      <c r="C23" s="185">
        <f t="array" ref="C23">INDEX(Matches!$B$4:$J$72,MATCH($F23,Matches!$B$4:$B$72,0),5)</f>
        <v>45462.875</v>
      </c>
      <c r="D23" s="186" t="str">
        <f t="array" ref="D23">INDEX(Matches!$B$4:$J$72,MATCH($F23,Matches!$B$4:$B$72,0),8)</f>
        <v>Scotland</v>
      </c>
      <c r="E23" s="186" t="str">
        <f t="array" ref="E23">INDEX(Matches!$B$4:$J$72,MATCH($F23,Matches!$B$4:$B$72,0),9)</f>
        <v>Switzerland</v>
      </c>
      <c r="F23" s="196">
        <v>13.0</v>
      </c>
      <c r="G23" s="188" t="str">
        <f t="array" ref="G23">INDEX(Matches!$B$4:$J$72,MATCH($F23,Matches!$B$4:$B$72,0),2)</f>
        <v>A2</v>
      </c>
      <c r="H23" s="188" t="str">
        <f t="array" ref="H23">INDEX(Matches!$B$4:$J$72,MATCH($F23,Matches!$B$4:$B$72,0),3)</f>
        <v>A4</v>
      </c>
      <c r="I23" s="189" t="str">
        <f>IFERROR(VLOOKUP($F23,Matches!$B$4:$H$58,7,0),"")</f>
        <v>Cologne</v>
      </c>
    </row>
    <row r="24" ht="14.25" customHeight="1">
      <c r="B24" s="190"/>
      <c r="C24" s="191"/>
      <c r="D24" s="192"/>
      <c r="E24" s="192"/>
      <c r="F24" s="193"/>
      <c r="G24" s="194"/>
      <c r="H24" s="194"/>
      <c r="I24" s="195"/>
    </row>
    <row r="25" ht="14.25" customHeight="1">
      <c r="B25" s="184">
        <f t="array" ref="B25">INDEX(Matches!$B$4:$J$72,MATCH($F25,Matches!$B$4:$B$72,0),5)</f>
        <v>45463.625</v>
      </c>
      <c r="C25" s="185">
        <f t="array" ref="C25">INDEX(Matches!$B$4:$J$72,MATCH($F25,Matches!$B$4:$B$72,0),5)</f>
        <v>45463.625</v>
      </c>
      <c r="D25" s="186" t="str">
        <f t="array" ref="D25">INDEX(Matches!$B$4:$J$72,MATCH($F25,Matches!$B$4:$B$72,0),8)</f>
        <v>Slovenia</v>
      </c>
      <c r="E25" s="186" t="str">
        <f t="array" ref="E25">INDEX(Matches!$B$4:$J$72,MATCH($F25,Matches!$B$4:$B$72,0),9)</f>
        <v>Serbia</v>
      </c>
      <c r="F25" s="196">
        <v>18.0</v>
      </c>
      <c r="G25" s="188" t="str">
        <f t="array" ref="G25">INDEX(Matches!$B$4:$J$72,MATCH($F25,Matches!$B$4:$B$72,0),2)</f>
        <v>C1</v>
      </c>
      <c r="H25" s="188" t="str">
        <f t="array" ref="H25">INDEX(Matches!$B$4:$J$72,MATCH($F25,Matches!$B$4:$B$72,0),3)</f>
        <v>C3</v>
      </c>
      <c r="I25" s="189" t="str">
        <f>IFERROR(VLOOKUP($F25,Matches!$B$4:$H$58,7,0),"")</f>
        <v>Munich</v>
      </c>
    </row>
    <row r="26" ht="14.25" customHeight="1">
      <c r="B26" s="184">
        <f t="array" ref="B26">INDEX(Matches!$B$4:$J$72,MATCH($F26,Matches!$B$4:$B$72,0),5)</f>
        <v>45463.75</v>
      </c>
      <c r="C26" s="185">
        <f t="array" ref="C26">INDEX(Matches!$B$4:$J$72,MATCH($F26,Matches!$B$4:$B$72,0),5)</f>
        <v>45463.75</v>
      </c>
      <c r="D26" s="186" t="str">
        <f t="array" ref="D26">INDEX(Matches!$B$4:$J$72,MATCH($F26,Matches!$B$4:$B$72,0),8)</f>
        <v>Denmark</v>
      </c>
      <c r="E26" s="186" t="str">
        <f t="array" ref="E26">INDEX(Matches!$B$4:$J$72,MATCH($F26,Matches!$B$4:$B$72,0),9)</f>
        <v>England</v>
      </c>
      <c r="F26" s="196">
        <v>17.0</v>
      </c>
      <c r="G26" s="188" t="str">
        <f t="array" ref="G26">INDEX(Matches!$B$4:$J$72,MATCH($F26,Matches!$B$4:$B$72,0),2)</f>
        <v>C2</v>
      </c>
      <c r="H26" s="188" t="str">
        <f t="array" ref="H26">INDEX(Matches!$B$4:$J$72,MATCH($F26,Matches!$B$4:$B$72,0),3)</f>
        <v>C4</v>
      </c>
      <c r="I26" s="189" t="str">
        <f>IFERROR(VLOOKUP($F26,Matches!$B$4:$H$58,7,0),"")</f>
        <v>Frankfurt</v>
      </c>
    </row>
    <row r="27" ht="14.25" customHeight="1">
      <c r="B27" s="184">
        <f t="array" ref="B27">INDEX(Matches!$B$4:$J$72,MATCH($F27,Matches!$B$4:$B$72,0),5)</f>
        <v>45463.875</v>
      </c>
      <c r="C27" s="185">
        <f t="array" ref="C27">INDEX(Matches!$B$4:$J$72,MATCH($F27,Matches!$B$4:$B$72,0),5)</f>
        <v>45463.875</v>
      </c>
      <c r="D27" s="186" t="str">
        <f t="array" ref="D27">INDEX(Matches!$B$4:$J$72,MATCH($F27,Matches!$B$4:$B$72,0),8)</f>
        <v>Spain</v>
      </c>
      <c r="E27" s="186" t="str">
        <f t="array" ref="E27">INDEX(Matches!$B$4:$J$72,MATCH($F27,Matches!$B$4:$B$72,0),9)</f>
        <v>Italy</v>
      </c>
      <c r="F27" s="196">
        <v>16.0</v>
      </c>
      <c r="G27" s="188" t="str">
        <f t="array" ref="G27">INDEX(Matches!$B$4:$J$72,MATCH($F27,Matches!$B$4:$B$72,0),2)</f>
        <v>B1</v>
      </c>
      <c r="H27" s="188" t="str">
        <f t="array" ref="H27">INDEX(Matches!$B$4:$J$72,MATCH($F27,Matches!$B$4:$B$72,0),3)</f>
        <v>B3</v>
      </c>
      <c r="I27" s="189" t="str">
        <f>IFERROR(VLOOKUP($F27,Matches!$B$4:$H$58,7,0),"")</f>
        <v>Gelsenkirchen</v>
      </c>
    </row>
    <row r="28" ht="14.25" customHeight="1">
      <c r="B28" s="190"/>
      <c r="C28" s="191"/>
      <c r="D28" s="192"/>
      <c r="E28" s="192"/>
      <c r="F28" s="193"/>
      <c r="G28" s="194"/>
      <c r="H28" s="194"/>
      <c r="I28" s="195"/>
    </row>
    <row r="29" ht="14.25" customHeight="1">
      <c r="B29" s="184">
        <f t="array" ref="B29">INDEX(Matches!$B$4:$J$72,MATCH($F29,Matches!$B$4:$B$72,0),5)</f>
        <v>45464.625</v>
      </c>
      <c r="C29" s="185">
        <f t="array" ref="C29">INDEX(Matches!$B$4:$J$72,MATCH($F29,Matches!$B$4:$B$72,0),5)</f>
        <v>45464.625</v>
      </c>
      <c r="D29" s="186" t="str">
        <f t="array" ref="D29">INDEX(Matches!$B$4:$J$72,MATCH($F29,Matches!$B$4:$B$72,0),8)</f>
        <v>Slovakia</v>
      </c>
      <c r="E29" s="186" t="str">
        <f t="array" ref="E29">INDEX(Matches!$B$4:$J$72,MATCH($F29,Matches!$B$4:$B$72,0),9)</f>
        <v>Ukraine</v>
      </c>
      <c r="F29" s="196">
        <v>21.0</v>
      </c>
      <c r="G29" s="188" t="str">
        <f t="array" ref="G29">INDEX(Matches!$B$4:$J$72,MATCH($F29,Matches!$B$4:$B$72,0),2)</f>
        <v>E2</v>
      </c>
      <c r="H29" s="188" t="str">
        <f t="array" ref="H29">INDEX(Matches!$B$4:$J$72,MATCH($F29,Matches!$B$4:$B$72,0),3)</f>
        <v>E4</v>
      </c>
      <c r="I29" s="189" t="str">
        <f>IFERROR(VLOOKUP($F29,Matches!$B$4:$H$58,7,0),"")</f>
        <v>Dusseldorf</v>
      </c>
    </row>
    <row r="30" ht="14.25" customHeight="1">
      <c r="B30" s="184">
        <f t="array" ref="B30">INDEX(Matches!$B$4:$J$72,MATCH($F30,Matches!$B$4:$B$72,0),5)</f>
        <v>45464.75</v>
      </c>
      <c r="C30" s="185">
        <f t="array" ref="C30">INDEX(Matches!$B$4:$J$72,MATCH($F30,Matches!$B$4:$B$72,0),5)</f>
        <v>45464.75</v>
      </c>
      <c r="D30" s="186" t="str">
        <f t="array" ref="D30">INDEX(Matches!$B$4:$J$72,MATCH($F30,Matches!$B$4:$B$72,0),8)</f>
        <v>Poland</v>
      </c>
      <c r="E30" s="186" t="str">
        <f t="array" ref="E30">INDEX(Matches!$B$4:$J$72,MATCH($F30,Matches!$B$4:$B$72,0),9)</f>
        <v>Austria</v>
      </c>
      <c r="F30" s="196">
        <v>19.0</v>
      </c>
      <c r="G30" s="188" t="str">
        <f t="array" ref="G30">INDEX(Matches!$B$4:$J$72,MATCH($F30,Matches!$B$4:$B$72,0),2)</f>
        <v>D1</v>
      </c>
      <c r="H30" s="188" t="str">
        <f t="array" ref="H30">INDEX(Matches!$B$4:$J$72,MATCH($F30,Matches!$B$4:$B$72,0),3)</f>
        <v>D3</v>
      </c>
      <c r="I30" s="189" t="str">
        <f>IFERROR(VLOOKUP($F30,Matches!$B$4:$H$58,7,0),"")</f>
        <v>Berlin</v>
      </c>
    </row>
    <row r="31" ht="14.25" customHeight="1">
      <c r="B31" s="184">
        <f t="array" ref="B31">INDEX(Matches!$B$4:$J$72,MATCH($F31,Matches!$B$4:$B$72,0),5)</f>
        <v>45464.875</v>
      </c>
      <c r="C31" s="185">
        <f t="array" ref="C31">INDEX(Matches!$B$4:$J$72,MATCH($F31,Matches!$B$4:$B$72,0),5)</f>
        <v>45464.875</v>
      </c>
      <c r="D31" s="186" t="str">
        <f t="array" ref="D31">INDEX(Matches!$B$4:$J$72,MATCH($F31,Matches!$B$4:$B$72,0),8)</f>
        <v>Netherlands</v>
      </c>
      <c r="E31" s="186" t="str">
        <f t="array" ref="E31">INDEX(Matches!$B$4:$J$72,MATCH($F31,Matches!$B$4:$B$72,0),9)</f>
        <v>France</v>
      </c>
      <c r="F31" s="196">
        <v>20.0</v>
      </c>
      <c r="G31" s="188" t="str">
        <f t="array" ref="G31">INDEX(Matches!$B$4:$J$72,MATCH($F31,Matches!$B$4:$B$72,0),2)</f>
        <v>D2</v>
      </c>
      <c r="H31" s="188" t="str">
        <f t="array" ref="H31">INDEX(Matches!$B$4:$J$72,MATCH($F31,Matches!$B$4:$B$72,0),3)</f>
        <v>D4</v>
      </c>
      <c r="I31" s="189" t="str">
        <f>IFERROR(VLOOKUP($F31,Matches!$B$4:$H$58,7,0),"")</f>
        <v>Leipzig</v>
      </c>
    </row>
    <row r="32" ht="14.25" customHeight="1">
      <c r="B32" s="190"/>
      <c r="C32" s="191"/>
      <c r="D32" s="192"/>
      <c r="E32" s="192"/>
      <c r="F32" s="193"/>
      <c r="G32" s="194"/>
      <c r="H32" s="194"/>
      <c r="I32" s="195"/>
    </row>
    <row r="33" ht="14.25" customHeight="1">
      <c r="B33" s="184">
        <f t="array" ref="B33">INDEX(Matches!$B$4:$J$72,MATCH($F33,Matches!$B$4:$B$72,0),5)</f>
        <v>45465.625</v>
      </c>
      <c r="C33" s="185">
        <f t="array" ref="C33">INDEX(Matches!$B$4:$J$72,MATCH($F33,Matches!$B$4:$B$72,0),5)</f>
        <v>45465.625</v>
      </c>
      <c r="D33" s="186" t="str">
        <f t="array" ref="D33">INDEX(Matches!$B$4:$J$72,MATCH($F33,Matches!$B$4:$B$72,0),8)</f>
        <v>Georgia</v>
      </c>
      <c r="E33" s="186" t="str">
        <f t="array" ref="E33">INDEX(Matches!$B$4:$J$72,MATCH($F33,Matches!$B$4:$B$72,0),9)</f>
        <v>Czechia</v>
      </c>
      <c r="F33" s="196">
        <v>24.0</v>
      </c>
      <c r="G33" s="188" t="str">
        <f t="array" ref="G33">INDEX(Matches!$B$4:$J$72,MATCH($F33,Matches!$B$4:$B$72,0),2)</f>
        <v>F2</v>
      </c>
      <c r="H33" s="188" t="str">
        <f t="array" ref="H33">INDEX(Matches!$B$4:$J$72,MATCH($F33,Matches!$B$4:$B$72,0),3)</f>
        <v>F4</v>
      </c>
      <c r="I33" s="189" t="str">
        <f>IFERROR(VLOOKUP($F33,Matches!$B$4:$H$58,7,0),"")</f>
        <v>Hamburg</v>
      </c>
    </row>
    <row r="34" ht="14.25" customHeight="1">
      <c r="B34" s="184">
        <f t="array" ref="B34">INDEX(Matches!$B$4:$J$72,MATCH($F34,Matches!$B$4:$B$72,0),5)</f>
        <v>45465.75</v>
      </c>
      <c r="C34" s="185">
        <f t="array" ref="C34">INDEX(Matches!$B$4:$J$72,MATCH($F34,Matches!$B$4:$B$72,0),5)</f>
        <v>45465.75</v>
      </c>
      <c r="D34" s="186" t="str">
        <f t="array" ref="D34">INDEX(Matches!$B$4:$J$72,MATCH($F34,Matches!$B$4:$B$72,0),8)</f>
        <v>Türkiye</v>
      </c>
      <c r="E34" s="186" t="str">
        <f t="array" ref="E34">INDEX(Matches!$B$4:$J$72,MATCH($F34,Matches!$B$4:$B$72,0),9)</f>
        <v>Portugal</v>
      </c>
      <c r="F34" s="196">
        <v>23.0</v>
      </c>
      <c r="G34" s="188" t="str">
        <f t="array" ref="G34">INDEX(Matches!$B$4:$J$72,MATCH($F34,Matches!$B$4:$B$72,0),2)</f>
        <v>F1</v>
      </c>
      <c r="H34" s="188" t="str">
        <f t="array" ref="H34">INDEX(Matches!$B$4:$J$72,MATCH($F34,Matches!$B$4:$B$72,0),3)</f>
        <v>F3</v>
      </c>
      <c r="I34" s="189" t="str">
        <f>IFERROR(VLOOKUP($F34,Matches!$B$4:$H$58,7,0),"")</f>
        <v>Dortmund</v>
      </c>
    </row>
    <row r="35" ht="14.25" customHeight="1">
      <c r="B35" s="184">
        <f t="array" ref="B35">INDEX(Matches!$B$4:$J$72,MATCH($F35,Matches!$B$4:$B$72,0),5)</f>
        <v>45465.875</v>
      </c>
      <c r="C35" s="185">
        <f t="array" ref="C35">INDEX(Matches!$B$4:$J$72,MATCH($F35,Matches!$B$4:$B$72,0),5)</f>
        <v>45465.875</v>
      </c>
      <c r="D35" s="186" t="str">
        <f t="array" ref="D35">INDEX(Matches!$B$4:$J$72,MATCH($F35,Matches!$B$4:$B$72,0),8)</f>
        <v>Belgium</v>
      </c>
      <c r="E35" s="186" t="str">
        <f t="array" ref="E35">INDEX(Matches!$B$4:$J$72,MATCH($F35,Matches!$B$4:$B$72,0),9)</f>
        <v>Romania</v>
      </c>
      <c r="F35" s="196">
        <v>22.0</v>
      </c>
      <c r="G35" s="188" t="str">
        <f t="array" ref="G35">INDEX(Matches!$B$4:$J$72,MATCH($F35,Matches!$B$4:$B$72,0),2)</f>
        <v>E1</v>
      </c>
      <c r="H35" s="188" t="str">
        <f t="array" ref="H35">INDEX(Matches!$B$4:$J$72,MATCH($F35,Matches!$B$4:$B$72,0),3)</f>
        <v>E3</v>
      </c>
      <c r="I35" s="189" t="str">
        <f>IFERROR(VLOOKUP($F35,Matches!$B$4:$H$58,7,0),"")</f>
        <v>Cologne</v>
      </c>
    </row>
    <row r="36" ht="14.25" customHeight="1">
      <c r="B36" s="190"/>
      <c r="C36" s="191"/>
      <c r="D36" s="192"/>
      <c r="E36" s="192"/>
      <c r="F36" s="193"/>
      <c r="G36" s="194"/>
      <c r="H36" s="194"/>
      <c r="I36" s="195"/>
    </row>
    <row r="37" ht="14.25" customHeight="1">
      <c r="B37" s="184">
        <f t="array" ref="B37">INDEX(Matches!$B$4:$J$72,MATCH($F37,Matches!$B$4:$B$72,0),5)</f>
        <v>45466.875</v>
      </c>
      <c r="C37" s="185">
        <f t="array" ref="C37">INDEX(Matches!$B$4:$J$72,MATCH($F37,Matches!$B$4:$B$72,0),5)</f>
        <v>45466.875</v>
      </c>
      <c r="D37" s="186" t="str">
        <f t="array" ref="D37">INDEX(Matches!$B$4:$J$72,MATCH($F37,Matches!$B$4:$B$72,0),8)</f>
        <v>Switzerland</v>
      </c>
      <c r="E37" s="186" t="str">
        <f t="array" ref="E37">INDEX(Matches!$B$4:$J$72,MATCH($F37,Matches!$B$4:$B$72,0),9)</f>
        <v>Germany</v>
      </c>
      <c r="F37" s="196">
        <v>25.0</v>
      </c>
      <c r="G37" s="188" t="str">
        <f t="array" ref="G37">INDEX(Matches!$B$4:$J$72,MATCH($F37,Matches!$B$4:$B$72,0),2)</f>
        <v>A4</v>
      </c>
      <c r="H37" s="188" t="str">
        <f t="array" ref="H37">INDEX(Matches!$B$4:$J$72,MATCH($F37,Matches!$B$4:$B$72,0),3)</f>
        <v>A1</v>
      </c>
      <c r="I37" s="189" t="str">
        <f>IFERROR(VLOOKUP($F37,Matches!$B$4:$H$58,7,0),"")</f>
        <v>Frankfurt</v>
      </c>
    </row>
    <row r="38" ht="14.25" customHeight="1">
      <c r="B38" s="184">
        <f t="array" ref="B38">INDEX(Matches!$B$4:$J$72,MATCH($F38,Matches!$B$4:$B$72,0),5)</f>
        <v>45466.875</v>
      </c>
      <c r="C38" s="185">
        <f t="array" ref="C38">INDEX(Matches!$B$4:$J$72,MATCH($F38,Matches!$B$4:$B$72,0),5)</f>
        <v>45466.875</v>
      </c>
      <c r="D38" s="186" t="str">
        <f t="array" ref="D38">INDEX(Matches!$B$4:$J$72,MATCH($F38,Matches!$B$4:$B$72,0),8)</f>
        <v>Scotland</v>
      </c>
      <c r="E38" s="186" t="str">
        <f t="array" ref="E38">INDEX(Matches!$B$4:$J$72,MATCH($F38,Matches!$B$4:$B$72,0),9)</f>
        <v>Hungary</v>
      </c>
      <c r="F38" s="196">
        <v>26.0</v>
      </c>
      <c r="G38" s="188" t="str">
        <f t="array" ref="G38">INDEX(Matches!$B$4:$J$72,MATCH($F38,Matches!$B$4:$B$72,0),2)</f>
        <v>A2</v>
      </c>
      <c r="H38" s="188" t="str">
        <f t="array" ref="H38">INDEX(Matches!$B$4:$J$72,MATCH($F38,Matches!$B$4:$B$72,0),3)</f>
        <v>A3</v>
      </c>
      <c r="I38" s="189" t="str">
        <f>IFERROR(VLOOKUP($F38,Matches!$B$4:$H$58,7,0),"")</f>
        <v>Stuttgart</v>
      </c>
    </row>
    <row r="39" ht="14.25" customHeight="1">
      <c r="B39" s="190"/>
      <c r="C39" s="191"/>
      <c r="D39" s="192"/>
      <c r="E39" s="192"/>
      <c r="F39" s="193"/>
      <c r="G39" s="194"/>
      <c r="H39" s="194"/>
      <c r="I39" s="195"/>
    </row>
    <row r="40" ht="14.25" customHeight="1">
      <c r="B40" s="184">
        <f t="array" ref="B40">INDEX(Matches!$B$4:$J$72,MATCH($F40,Matches!$B$4:$B$72,0),5)</f>
        <v>45467.875</v>
      </c>
      <c r="C40" s="185">
        <f t="array" ref="C40">INDEX(Matches!$B$4:$J$72,MATCH($F40,Matches!$B$4:$B$72,0),5)</f>
        <v>45467.875</v>
      </c>
      <c r="D40" s="186" t="str">
        <f t="array" ref="D40">INDEX(Matches!$B$4:$J$72,MATCH($F40,Matches!$B$4:$B$72,0),8)</f>
        <v>Albania</v>
      </c>
      <c r="E40" s="186" t="str">
        <f t="array" ref="E40">INDEX(Matches!$B$4:$J$72,MATCH($F40,Matches!$B$4:$B$72,0),9)</f>
        <v>Spain</v>
      </c>
      <c r="F40" s="196">
        <v>27.0</v>
      </c>
      <c r="G40" s="188" t="str">
        <f t="array" ref="G40">INDEX(Matches!$B$4:$J$72,MATCH($F40,Matches!$B$4:$B$72,0),2)</f>
        <v>B4</v>
      </c>
      <c r="H40" s="188" t="str">
        <f t="array" ref="H40">INDEX(Matches!$B$4:$J$72,MATCH($F40,Matches!$B$4:$B$72,0),3)</f>
        <v>B1</v>
      </c>
      <c r="I40" s="189" t="str">
        <f>IFERROR(VLOOKUP($F40,Matches!$B$4:$H$58,7,0),"")</f>
        <v>Dusseldorf</v>
      </c>
    </row>
    <row r="41" ht="14.25" customHeight="1">
      <c r="B41" s="184">
        <f t="array" ref="B41">INDEX(Matches!$B$4:$J$72,MATCH($F41,Matches!$B$4:$B$72,0),5)</f>
        <v>45467.875</v>
      </c>
      <c r="C41" s="185">
        <f t="array" ref="C41">INDEX(Matches!$B$4:$J$72,MATCH($F41,Matches!$B$4:$B$72,0),5)</f>
        <v>45467.875</v>
      </c>
      <c r="D41" s="186" t="str">
        <f t="array" ref="D41">INDEX(Matches!$B$4:$J$72,MATCH($F41,Matches!$B$4:$B$72,0),8)</f>
        <v>Croatia</v>
      </c>
      <c r="E41" s="186" t="str">
        <f t="array" ref="E41">INDEX(Matches!$B$4:$J$72,MATCH($F41,Matches!$B$4:$B$72,0),9)</f>
        <v>Italy</v>
      </c>
      <c r="F41" s="196">
        <v>28.0</v>
      </c>
      <c r="G41" s="188" t="str">
        <f t="array" ref="G41">INDEX(Matches!$B$4:$J$72,MATCH($F41,Matches!$B$4:$B$72,0),2)</f>
        <v>B2</v>
      </c>
      <c r="H41" s="188" t="str">
        <f t="array" ref="H41">INDEX(Matches!$B$4:$J$72,MATCH($F41,Matches!$B$4:$B$72,0),3)</f>
        <v>B3</v>
      </c>
      <c r="I41" s="189" t="str">
        <f>IFERROR(VLOOKUP($F41,Matches!$B$4:$H$58,7,0),"")</f>
        <v>Leipzig</v>
      </c>
    </row>
    <row r="42" ht="14.25" customHeight="1">
      <c r="B42" s="190"/>
      <c r="C42" s="191"/>
      <c r="D42" s="192"/>
      <c r="E42" s="192"/>
      <c r="F42" s="193"/>
      <c r="G42" s="194"/>
      <c r="H42" s="194"/>
      <c r="I42" s="195"/>
    </row>
    <row r="43" ht="14.25" customHeight="1">
      <c r="B43" s="184">
        <f t="array" ref="B43">INDEX(Matches!$B$4:$J$72,MATCH($F43,Matches!$B$4:$B$72,0),5)</f>
        <v>45468.75</v>
      </c>
      <c r="C43" s="185">
        <f t="array" ref="C43">INDEX(Matches!$B$4:$J$72,MATCH($F43,Matches!$B$4:$B$72,0),5)</f>
        <v>45468.75</v>
      </c>
      <c r="D43" s="186" t="str">
        <f t="array" ref="D43">INDEX(Matches!$B$4:$J$72,MATCH($F43,Matches!$B$4:$B$72,0),8)</f>
        <v>Netherlands</v>
      </c>
      <c r="E43" s="186" t="str">
        <f t="array" ref="E43">INDEX(Matches!$B$4:$J$72,MATCH($F43,Matches!$B$4:$B$72,0),9)</f>
        <v>Austria</v>
      </c>
      <c r="F43" s="196">
        <v>31.0</v>
      </c>
      <c r="G43" s="188" t="str">
        <f t="array" ref="G43">INDEX(Matches!$B$4:$J$72,MATCH($F43,Matches!$B$4:$B$72,0),2)</f>
        <v>D2</v>
      </c>
      <c r="H43" s="188" t="str">
        <f t="array" ref="H43">INDEX(Matches!$B$4:$J$72,MATCH($F43,Matches!$B$4:$B$72,0),3)</f>
        <v>D3</v>
      </c>
      <c r="I43" s="189" t="str">
        <f>IFERROR(VLOOKUP($F43,Matches!$B$4:$H$58,7,0),"")</f>
        <v>Berlin</v>
      </c>
    </row>
    <row r="44" ht="14.25" customHeight="1">
      <c r="B44" s="184">
        <f t="array" ref="B44">INDEX(Matches!$B$4:$J$72,MATCH($F44,Matches!$B$4:$B$72,0),5)</f>
        <v>45468.75</v>
      </c>
      <c r="C44" s="185">
        <f t="array" ref="C44">INDEX(Matches!$B$4:$J$72,MATCH($F44,Matches!$B$4:$B$72,0),5)</f>
        <v>45468.75</v>
      </c>
      <c r="D44" s="186" t="str">
        <f t="array" ref="D44">INDEX(Matches!$B$4:$J$72,MATCH($F44,Matches!$B$4:$B$72,0),8)</f>
        <v>France</v>
      </c>
      <c r="E44" s="186" t="str">
        <f t="array" ref="E44">INDEX(Matches!$B$4:$J$72,MATCH($F44,Matches!$B$4:$B$72,0),9)</f>
        <v>Poland</v>
      </c>
      <c r="F44" s="196">
        <v>32.0</v>
      </c>
      <c r="G44" s="188" t="str">
        <f t="array" ref="G44">INDEX(Matches!$B$4:$J$72,MATCH($F44,Matches!$B$4:$B$72,0),2)</f>
        <v>D4</v>
      </c>
      <c r="H44" s="188" t="str">
        <f t="array" ref="H44">INDEX(Matches!$B$4:$J$72,MATCH($F44,Matches!$B$4:$B$72,0),3)</f>
        <v>D1</v>
      </c>
      <c r="I44" s="189" t="str">
        <f>IFERROR(VLOOKUP($F44,Matches!$B$4:$H$58,7,0),"")</f>
        <v>Dortmund</v>
      </c>
    </row>
    <row r="45" ht="14.25" customHeight="1">
      <c r="B45" s="184">
        <f t="array" ref="B45">INDEX(Matches!$B$4:$J$72,MATCH($F45,Matches!$B$4:$B$72,0),5)</f>
        <v>45468.875</v>
      </c>
      <c r="C45" s="185">
        <f t="array" ref="C45">INDEX(Matches!$B$4:$J$72,MATCH($F45,Matches!$B$4:$B$72,0),5)</f>
        <v>45468.875</v>
      </c>
      <c r="D45" s="186" t="str">
        <f t="array" ref="D45">INDEX(Matches!$B$4:$J$72,MATCH($F45,Matches!$B$4:$B$72,0),8)</f>
        <v>England</v>
      </c>
      <c r="E45" s="186" t="str">
        <f t="array" ref="E45">INDEX(Matches!$B$4:$J$72,MATCH($F45,Matches!$B$4:$B$72,0),9)</f>
        <v>Slovenia</v>
      </c>
      <c r="F45" s="196">
        <v>29.0</v>
      </c>
      <c r="G45" s="188" t="str">
        <f t="array" ref="G45">INDEX(Matches!$B$4:$J$72,MATCH($F45,Matches!$B$4:$B$72,0),2)</f>
        <v>C4</v>
      </c>
      <c r="H45" s="188" t="str">
        <f t="array" ref="H45">INDEX(Matches!$B$4:$J$72,MATCH($F45,Matches!$B$4:$B$72,0),3)</f>
        <v>C1</v>
      </c>
      <c r="I45" s="189" t="str">
        <f>IFERROR(VLOOKUP($F45,Matches!$B$4:$H$58,7,0),"")</f>
        <v>Cologne</v>
      </c>
    </row>
    <row r="46" ht="14.25" customHeight="1">
      <c r="B46" s="184">
        <f t="array" ref="B46">INDEX(Matches!$B$4:$J$72,MATCH($F46,Matches!$B$4:$B$72,0),5)</f>
        <v>45468.875</v>
      </c>
      <c r="C46" s="185">
        <f t="array" ref="C46">INDEX(Matches!$B$4:$J$72,MATCH($F46,Matches!$B$4:$B$72,0),5)</f>
        <v>45468.875</v>
      </c>
      <c r="D46" s="186" t="str">
        <f t="array" ref="D46">INDEX(Matches!$B$4:$J$72,MATCH($F46,Matches!$B$4:$B$72,0),8)</f>
        <v>Denmark</v>
      </c>
      <c r="E46" s="186" t="str">
        <f t="array" ref="E46">INDEX(Matches!$B$4:$J$72,MATCH($F46,Matches!$B$4:$B$72,0),9)</f>
        <v>Serbia</v>
      </c>
      <c r="F46" s="196">
        <v>30.0</v>
      </c>
      <c r="G46" s="188" t="str">
        <f t="array" ref="G46">INDEX(Matches!$B$4:$J$72,MATCH($F46,Matches!$B$4:$B$72,0),2)</f>
        <v>C2</v>
      </c>
      <c r="H46" s="188" t="str">
        <f t="array" ref="H46">INDEX(Matches!$B$4:$J$72,MATCH($F46,Matches!$B$4:$B$72,0),3)</f>
        <v>C3</v>
      </c>
      <c r="I46" s="189" t="str">
        <f>IFERROR(VLOOKUP($F46,Matches!$B$4:$H$58,7,0),"")</f>
        <v>Munich</v>
      </c>
    </row>
    <row r="47" ht="14.25" customHeight="1">
      <c r="B47" s="190"/>
      <c r="C47" s="191"/>
      <c r="D47" s="192"/>
      <c r="E47" s="192"/>
      <c r="F47" s="193"/>
      <c r="G47" s="194"/>
      <c r="H47" s="194"/>
      <c r="I47" s="195"/>
    </row>
    <row r="48" ht="14.25" customHeight="1">
      <c r="B48" s="184">
        <f t="array" ref="B48">INDEX(Matches!$B$4:$J$72,MATCH($F48,Matches!$B$4:$B$72,0),5)</f>
        <v>45469.75</v>
      </c>
      <c r="C48" s="185">
        <f t="array" ref="C48">INDEX(Matches!$B$4:$J$72,MATCH($F48,Matches!$B$4:$B$72,0),5)</f>
        <v>45469.75</v>
      </c>
      <c r="D48" s="186" t="str">
        <f t="array" ref="D48">INDEX(Matches!$B$4:$J$72,MATCH($F48,Matches!$B$4:$B$72,0),8)</f>
        <v>Slovakia</v>
      </c>
      <c r="E48" s="186" t="str">
        <f t="array" ref="E48">INDEX(Matches!$B$4:$J$72,MATCH($F48,Matches!$B$4:$B$72,0),9)</f>
        <v>Romania</v>
      </c>
      <c r="F48" s="196">
        <v>33.0</v>
      </c>
      <c r="G48" s="188" t="str">
        <f t="array" ref="G48">INDEX(Matches!$B$4:$J$72,MATCH($F48,Matches!$B$4:$B$72,0),2)</f>
        <v>E2</v>
      </c>
      <c r="H48" s="188" t="str">
        <f t="array" ref="H48">INDEX(Matches!$B$4:$J$72,MATCH($F48,Matches!$B$4:$B$72,0),3)</f>
        <v>E3</v>
      </c>
      <c r="I48" s="189" t="str">
        <f>IFERROR(VLOOKUP($F48,Matches!$B$4:$H$58,7,0),"")</f>
        <v>Frankfurt</v>
      </c>
    </row>
    <row r="49" ht="14.25" customHeight="1">
      <c r="B49" s="184">
        <f t="array" ref="B49">INDEX(Matches!$B$4:$J$72,MATCH($F49,Matches!$B$4:$B$72,0),5)</f>
        <v>45469.75</v>
      </c>
      <c r="C49" s="185">
        <f t="array" ref="C49">INDEX(Matches!$B$4:$J$72,MATCH($F49,Matches!$B$4:$B$72,0),5)</f>
        <v>45469.75</v>
      </c>
      <c r="D49" s="186" t="str">
        <f t="array" ref="D49">INDEX(Matches!$B$4:$J$72,MATCH($F49,Matches!$B$4:$B$72,0),8)</f>
        <v>Ukraine</v>
      </c>
      <c r="E49" s="186" t="str">
        <f t="array" ref="E49">INDEX(Matches!$B$4:$J$72,MATCH($F49,Matches!$B$4:$B$72,0),9)</f>
        <v>Belgium</v>
      </c>
      <c r="F49" s="196">
        <v>34.0</v>
      </c>
      <c r="G49" s="188" t="str">
        <f t="array" ref="G49">INDEX(Matches!$B$4:$J$72,MATCH($F49,Matches!$B$4:$B$72,0),2)</f>
        <v>E4</v>
      </c>
      <c r="H49" s="188" t="str">
        <f t="array" ref="H49">INDEX(Matches!$B$4:$J$72,MATCH($F49,Matches!$B$4:$B$72,0),3)</f>
        <v>E1</v>
      </c>
      <c r="I49" s="189" t="str">
        <f>IFERROR(VLOOKUP($F49,Matches!$B$4:$H$58,7,0),"")</f>
        <v>Stuttgart</v>
      </c>
    </row>
    <row r="50" ht="14.25" customHeight="1">
      <c r="B50" s="184">
        <f t="array" ref="B50">INDEX(Matches!$B$4:$J$72,MATCH($F50,Matches!$B$4:$B$72,0),5)</f>
        <v>45469.875</v>
      </c>
      <c r="C50" s="185">
        <f t="array" ref="C50">INDEX(Matches!$B$4:$J$72,MATCH($F50,Matches!$B$4:$B$72,0),5)</f>
        <v>45469.875</v>
      </c>
      <c r="D50" s="186" t="str">
        <f t="array" ref="D50">INDEX(Matches!$B$4:$J$72,MATCH($F50,Matches!$B$4:$B$72,0),8)</f>
        <v>Georgia</v>
      </c>
      <c r="E50" s="186" t="str">
        <f t="array" ref="E50">INDEX(Matches!$B$4:$J$72,MATCH($F50,Matches!$B$4:$B$72,0),9)</f>
        <v>Portugal</v>
      </c>
      <c r="F50" s="196">
        <v>35.0</v>
      </c>
      <c r="G50" s="188" t="str">
        <f t="array" ref="G50">INDEX(Matches!$B$4:$J$72,MATCH($F50,Matches!$B$4:$B$72,0),2)</f>
        <v>F2</v>
      </c>
      <c r="H50" s="188" t="str">
        <f t="array" ref="H50">INDEX(Matches!$B$4:$J$72,MATCH($F50,Matches!$B$4:$B$72,0),3)</f>
        <v>F3</v>
      </c>
      <c r="I50" s="189" t="str">
        <f>IFERROR(VLOOKUP($F50,Matches!$B$4:$H$58,7,0),"")</f>
        <v>Gelsenkirchen</v>
      </c>
    </row>
    <row r="51" ht="14.25" customHeight="1">
      <c r="B51" s="184">
        <f t="array" ref="B51">INDEX(Matches!$B$4:$J$72,MATCH($F51,Matches!$B$4:$B$72,0),5)</f>
        <v>45469.875</v>
      </c>
      <c r="C51" s="185">
        <f t="array" ref="C51">INDEX(Matches!$B$4:$J$72,MATCH($F51,Matches!$B$4:$B$72,0),5)</f>
        <v>45469.875</v>
      </c>
      <c r="D51" s="186" t="str">
        <f t="array" ref="D51">INDEX(Matches!$B$4:$J$72,MATCH($F51,Matches!$B$4:$B$72,0),8)</f>
        <v>Czechia</v>
      </c>
      <c r="E51" s="186" t="str">
        <f t="array" ref="E51">INDEX(Matches!$B$4:$J$72,MATCH($F51,Matches!$B$4:$B$72,0),9)</f>
        <v>Türkiye</v>
      </c>
      <c r="F51" s="196">
        <v>36.0</v>
      </c>
      <c r="G51" s="188" t="str">
        <f t="array" ref="G51">INDEX(Matches!$B$4:$J$72,MATCH($F51,Matches!$B$4:$B$72,0),2)</f>
        <v>F4</v>
      </c>
      <c r="H51" s="188" t="str">
        <f t="array" ref="H51">INDEX(Matches!$B$4:$J$72,MATCH($F51,Matches!$B$4:$B$72,0),3)</f>
        <v>F1</v>
      </c>
      <c r="I51" s="189" t="str">
        <f>IFERROR(VLOOKUP($F51,Matches!$B$4:$H$58,7,0),"")</f>
        <v>Hamburg</v>
      </c>
    </row>
    <row r="52" ht="14.25" customHeight="1">
      <c r="B52" s="190"/>
      <c r="C52" s="191"/>
      <c r="D52" s="192"/>
      <c r="E52" s="192"/>
      <c r="F52" s="193"/>
      <c r="G52" s="194"/>
      <c r="H52" s="194"/>
      <c r="I52" s="195"/>
    </row>
    <row r="53" ht="14.25" customHeight="1">
      <c r="B53" s="205" t="str">
        <f>Language!$E$227</f>
        <v>Round of 16</v>
      </c>
      <c r="C53" s="206"/>
      <c r="D53" s="207"/>
      <c r="E53" s="207"/>
      <c r="F53" s="208"/>
      <c r="G53" s="209"/>
      <c r="H53" s="209"/>
      <c r="I53" s="210"/>
    </row>
    <row r="54" ht="14.25" customHeight="1">
      <c r="B54" s="184">
        <f t="array" ref="B54">INDEX(Matches!$B$4:$J$72,MATCH($F54,Matches!$B$4:$B$72,0),5)</f>
        <v>45472.75</v>
      </c>
      <c r="C54" s="185">
        <f t="array" ref="C54">INDEX(Matches!$B$4:$J$72,MATCH($F54,Matches!$B$4:$B$72,0),5)</f>
        <v>45472.75</v>
      </c>
      <c r="D54" s="186" t="str">
        <f t="array" ref="D54">INDEX(Matches!$B$4:$J$72,MATCH($F54,Matches!$B$4:$B$72,0),8)</f>
        <v>Hungary</v>
      </c>
      <c r="E54" s="186" t="str">
        <f t="array" ref="E54">INDEX(Matches!$B$4:$J$72,MATCH($F54,Matches!$B$4:$B$72,0),9)</f>
        <v>Spain</v>
      </c>
      <c r="F54" s="196">
        <v>38.0</v>
      </c>
      <c r="G54" s="188" t="str">
        <f t="array" ref="G54">INDEX(Matches!$B$4:$J$72,MATCH($F54,Matches!$B$4:$B$72,0),2)</f>
        <v>2A</v>
      </c>
      <c r="H54" s="188" t="str">
        <f t="array" ref="H54">INDEX(Matches!$B$4:$J$72,MATCH($F54,Matches!$B$4:$B$72,0),3)</f>
        <v>2B</v>
      </c>
      <c r="I54" s="189" t="str">
        <f>IFERROR(VLOOKUP($F54,Matches!$B$4:$H$58,7,0),"")</f>
        <v>Berlin</v>
      </c>
    </row>
    <row r="55" ht="14.25" customHeight="1">
      <c r="B55" s="184">
        <f t="array" ref="B55">INDEX(Matches!$B$4:$J$72,MATCH($F55,Matches!$B$4:$B$72,0),5)</f>
        <v>45472.875</v>
      </c>
      <c r="C55" s="185">
        <f t="array" ref="C55">INDEX(Matches!$B$4:$J$72,MATCH($F55,Matches!$B$4:$B$72,0),5)</f>
        <v>45472.875</v>
      </c>
      <c r="D55" s="186" t="str">
        <f t="array" ref="D55">INDEX(Matches!$B$4:$J$72,MATCH($F55,Matches!$B$4:$B$72,0),8)</f>
        <v>Germany</v>
      </c>
      <c r="E55" s="186" t="str">
        <f t="array" ref="E55">INDEX(Matches!$B$4:$J$72,MATCH($F55,Matches!$B$4:$B$72,0),9)</f>
        <v>England</v>
      </c>
      <c r="F55" s="196">
        <v>37.0</v>
      </c>
      <c r="G55" s="188" t="str">
        <f t="array" ref="G55">INDEX(Matches!$B$4:$J$72,MATCH($F55,Matches!$B$4:$B$72,0),2)</f>
        <v>1A</v>
      </c>
      <c r="H55" s="188" t="str">
        <f t="array" ref="H55">INDEX(Matches!$B$4:$J$72,MATCH($F55,Matches!$B$4:$B$72,0),3)</f>
        <v>2C</v>
      </c>
      <c r="I55" s="189" t="str">
        <f>IFERROR(VLOOKUP($F55,Matches!$B$4:$H$58,7,0),"")</f>
        <v>Dortmund</v>
      </c>
    </row>
    <row r="56" ht="14.25" customHeight="1">
      <c r="B56" s="190"/>
      <c r="C56" s="191"/>
      <c r="D56" s="192"/>
      <c r="E56" s="192"/>
      <c r="F56" s="193"/>
      <c r="G56" s="194"/>
      <c r="H56" s="194"/>
      <c r="I56" s="195"/>
    </row>
    <row r="57" ht="14.25" customHeight="1">
      <c r="B57" s="184">
        <f t="array" ref="B57">INDEX(Matches!$B$4:$J$72,MATCH($F57,Matches!$B$4:$B$72,0),5)</f>
        <v>45473.75</v>
      </c>
      <c r="C57" s="185">
        <f t="array" ref="C57">INDEX(Matches!$B$4:$J$72,MATCH($F57,Matches!$B$4:$B$72,0),5)</f>
        <v>45473.75</v>
      </c>
      <c r="D57" s="186" t="str">
        <f t="array" ref="D57">INDEX(Matches!$B$4:$J$72,MATCH($F57,Matches!$B$4:$B$72,0),8)</f>
        <v>Denmark</v>
      </c>
      <c r="E57" s="186" t="str">
        <f t="array" ref="E57">INDEX(Matches!$B$4:$J$72,MATCH($F57,Matches!$B$4:$B$72,0),9)</f>
        <v>Türkiye</v>
      </c>
      <c r="F57" s="196">
        <v>40.0</v>
      </c>
      <c r="G57" s="188" t="str">
        <f t="array" ref="G57">INDEX(Matches!$B$4:$J$72,MATCH($F57,Matches!$B$4:$B$72,0),2)</f>
        <v>1C</v>
      </c>
      <c r="H57" s="188" t="str">
        <f t="array" ref="H57">INDEX(Matches!$B$4:$J$72,MATCH($F57,Matches!$B$4:$B$72,0),3)</f>
        <v>3D/E/F</v>
      </c>
      <c r="I57" s="189" t="str">
        <f>IFERROR(VLOOKUP($F57,Matches!$B$4:$H$58,7,0),"")</f>
        <v>Gelsenkirchen</v>
      </c>
    </row>
    <row r="58" ht="14.25" customHeight="1">
      <c r="B58" s="184">
        <f t="array" ref="B58">INDEX(Matches!$B$4:$J$72,MATCH($F58,Matches!$B$4:$B$72,0),5)</f>
        <v>45473.875</v>
      </c>
      <c r="C58" s="185">
        <f t="array" ref="C58">INDEX(Matches!$B$4:$J$72,MATCH($F58,Matches!$B$4:$B$72,0),5)</f>
        <v>45473.875</v>
      </c>
      <c r="D58" s="186" t="str">
        <f t="array" ref="D58">INDEX(Matches!$B$4:$J$72,MATCH($F58,Matches!$B$4:$B$72,0),8)</f>
        <v>Croatia</v>
      </c>
      <c r="E58" s="186" t="str">
        <f t="array" ref="E58">INDEX(Matches!$B$4:$J$72,MATCH($F58,Matches!$B$4:$B$72,0),9)</f>
        <v>Switzerland</v>
      </c>
      <c r="F58" s="196">
        <v>39.0</v>
      </c>
      <c r="G58" s="188" t="str">
        <f t="array" ref="G58">INDEX(Matches!$B$4:$J$72,MATCH($F58,Matches!$B$4:$B$72,0),2)</f>
        <v>1B</v>
      </c>
      <c r="H58" s="188" t="str">
        <f t="array" ref="H58">INDEX(Matches!$B$4:$J$72,MATCH($F58,Matches!$B$4:$B$72,0),3)</f>
        <v>3A/D/E/F</v>
      </c>
      <c r="I58" s="189" t="str">
        <f>IFERROR(VLOOKUP($F58,Matches!$B$4:$H$58,7,0),"")</f>
        <v>Cologne</v>
      </c>
    </row>
    <row r="59" ht="14.25" customHeight="1">
      <c r="B59" s="190"/>
      <c r="C59" s="191"/>
      <c r="D59" s="192"/>
      <c r="E59" s="192"/>
      <c r="F59" s="193"/>
      <c r="G59" s="194"/>
      <c r="H59" s="194"/>
      <c r="I59" s="195"/>
    </row>
    <row r="60" ht="14.25" customHeight="1">
      <c r="B60" s="184">
        <f t="array" ref="B60">INDEX(Matches!$B$4:$J$72,MATCH($F60,Matches!$B$4:$B$72,0),5)</f>
        <v>45474.75</v>
      </c>
      <c r="C60" s="185">
        <f t="array" ref="C60">INDEX(Matches!$B$4:$J$72,MATCH($F60,Matches!$B$4:$B$72,0),5)</f>
        <v>45474.75</v>
      </c>
      <c r="D60" s="186" t="str">
        <f t="array" ref="D60">INDEX(Matches!$B$4:$J$72,MATCH($F60,Matches!$B$4:$B$72,0),8)</f>
        <v>France</v>
      </c>
      <c r="E60" s="186" t="str">
        <f t="array" ref="E60">INDEX(Matches!$B$4:$J$72,MATCH($F60,Matches!$B$4:$B$72,0),9)</f>
        <v>Slovakia</v>
      </c>
      <c r="F60" s="196">
        <v>42.0</v>
      </c>
      <c r="G60" s="188" t="str">
        <f t="array" ref="G60">INDEX(Matches!$B$4:$J$72,MATCH($F60,Matches!$B$4:$B$72,0),2)</f>
        <v>2D</v>
      </c>
      <c r="H60" s="188" t="str">
        <f t="array" ref="H60">INDEX(Matches!$B$4:$J$72,MATCH($F60,Matches!$B$4:$B$72,0),3)</f>
        <v>2E</v>
      </c>
      <c r="I60" s="189" t="str">
        <f>IFERROR(VLOOKUP($F60,Matches!$B$4:$H$58,7,0),"")</f>
        <v>Dusseldorf</v>
      </c>
    </row>
    <row r="61" ht="14.25" customHeight="1">
      <c r="B61" s="184">
        <f t="array" ref="B61">INDEX(Matches!$B$4:$J$72,MATCH($F61,Matches!$B$4:$B$72,0),5)</f>
        <v>45474.875</v>
      </c>
      <c r="C61" s="185">
        <f t="array" ref="C61">INDEX(Matches!$B$4:$J$72,MATCH($F61,Matches!$B$4:$B$72,0),5)</f>
        <v>45474.875</v>
      </c>
      <c r="D61" s="186" t="str">
        <f t="array" ref="D61">INDEX(Matches!$B$4:$J$72,MATCH($F61,Matches!$B$4:$B$72,0),8)</f>
        <v>Czechia</v>
      </c>
      <c r="E61" s="186" t="str">
        <f t="array" ref="E61">INDEX(Matches!$B$4:$J$72,MATCH($F61,Matches!$B$4:$B$72,0),9)</f>
        <v>Slovenia</v>
      </c>
      <c r="F61" s="196">
        <v>41.0</v>
      </c>
      <c r="G61" s="188" t="str">
        <f t="array" ref="G61">INDEX(Matches!$B$4:$J$72,MATCH($F61,Matches!$B$4:$B$72,0),2)</f>
        <v>1F</v>
      </c>
      <c r="H61" s="188" t="str">
        <f t="array" ref="H61">INDEX(Matches!$B$4:$J$72,MATCH($F61,Matches!$B$4:$B$72,0),3)</f>
        <v>3A/B/C</v>
      </c>
      <c r="I61" s="189" t="str">
        <f>IFERROR(VLOOKUP($F61,Matches!$B$4:$H$58,7,0),"")</f>
        <v>Frankfurt</v>
      </c>
    </row>
    <row r="62" ht="14.25" customHeight="1">
      <c r="B62" s="190"/>
      <c r="C62" s="191"/>
      <c r="D62" s="192"/>
      <c r="E62" s="192"/>
      <c r="F62" s="193"/>
      <c r="G62" s="194"/>
      <c r="H62" s="194"/>
      <c r="I62" s="195"/>
    </row>
    <row r="63" ht="14.25" customHeight="1">
      <c r="B63" s="184">
        <f t="array" ref="B63">INDEX(Matches!$B$4:$J$72,MATCH($F63,Matches!$B$4:$B$72,0),5)</f>
        <v>45475.75</v>
      </c>
      <c r="C63" s="185">
        <f t="array" ref="C63">INDEX(Matches!$B$4:$J$72,MATCH($F63,Matches!$B$4:$B$72,0),5)</f>
        <v>45475.75</v>
      </c>
      <c r="D63" s="186" t="str">
        <f t="array" ref="D63">INDEX(Matches!$B$4:$J$72,MATCH($F63,Matches!$B$4:$B$72,0),8)</f>
        <v>Belgium</v>
      </c>
      <c r="E63" s="186" t="str">
        <f t="array" ref="E63">INDEX(Matches!$B$4:$J$72,MATCH($F63,Matches!$B$4:$B$72,0),9)</f>
        <v>Italy</v>
      </c>
      <c r="F63" s="196">
        <v>43.0</v>
      </c>
      <c r="G63" s="188" t="str">
        <f t="array" ref="G63">INDEX(Matches!$B$4:$J$72,MATCH($F63,Matches!$B$4:$B$72,0),2)</f>
        <v>1E</v>
      </c>
      <c r="H63" s="188" t="str">
        <f t="array" ref="H63">INDEX(Matches!$B$4:$J$72,MATCH($F63,Matches!$B$4:$B$72,0),3)</f>
        <v>3A/B/C/D</v>
      </c>
      <c r="I63" s="189" t="str">
        <f>IFERROR(VLOOKUP($F63,Matches!$B$4:$H$58,7,0),"")</f>
        <v>Munich</v>
      </c>
    </row>
    <row r="64" ht="14.25" customHeight="1">
      <c r="B64" s="184">
        <f t="array" ref="B64">INDEX(Matches!$B$4:$J$72,MATCH($F64,Matches!$B$4:$B$72,0),5)</f>
        <v>45475.875</v>
      </c>
      <c r="C64" s="185">
        <f t="array" ref="C64">INDEX(Matches!$B$4:$J$72,MATCH($F64,Matches!$B$4:$B$72,0),5)</f>
        <v>45475.875</v>
      </c>
      <c r="D64" s="186" t="str">
        <f t="array" ref="D64">INDEX(Matches!$B$4:$J$72,MATCH($F64,Matches!$B$4:$B$72,0),8)</f>
        <v>Netherlands</v>
      </c>
      <c r="E64" s="186" t="str">
        <f t="array" ref="E64">INDEX(Matches!$B$4:$J$72,MATCH($F64,Matches!$B$4:$B$72,0),9)</f>
        <v>Portugal</v>
      </c>
      <c r="F64" s="196">
        <v>44.0</v>
      </c>
      <c r="G64" s="188" t="str">
        <f t="array" ref="G64">INDEX(Matches!$B$4:$J$72,MATCH($F64,Matches!$B$4:$B$72,0),2)</f>
        <v>1D</v>
      </c>
      <c r="H64" s="188" t="str">
        <f t="array" ref="H64">INDEX(Matches!$B$4:$J$72,MATCH($F64,Matches!$B$4:$B$72,0),3)</f>
        <v>2F</v>
      </c>
      <c r="I64" s="189" t="str">
        <f>IFERROR(VLOOKUP($F64,Matches!$B$4:$H$58,7,0),"")</f>
        <v>Leipzig</v>
      </c>
    </row>
    <row r="65" ht="14.25" customHeight="1">
      <c r="B65" s="190"/>
      <c r="C65" s="191"/>
      <c r="D65" s="192"/>
      <c r="E65" s="192"/>
      <c r="F65" s="193"/>
      <c r="G65" s="194"/>
      <c r="H65" s="194"/>
      <c r="I65" s="195"/>
    </row>
    <row r="66" ht="14.25" customHeight="1">
      <c r="B66" s="205" t="str">
        <f>Language!$E$228</f>
        <v>Quarter final</v>
      </c>
      <c r="C66" s="206"/>
      <c r="D66" s="207"/>
      <c r="E66" s="207"/>
      <c r="F66" s="208"/>
      <c r="G66" s="209"/>
      <c r="H66" s="209"/>
      <c r="I66" s="210"/>
    </row>
    <row r="67" ht="14.25" customHeight="1">
      <c r="B67" s="184">
        <f t="array" ref="B67">INDEX(Matches!$B$4:$J$72,MATCH($F67,Matches!$B$4:$B$72,0),5)</f>
        <v>45478.75</v>
      </c>
      <c r="C67" s="185">
        <f t="array" ref="C67">INDEX(Matches!$B$4:$J$72,MATCH($F67,Matches!$B$4:$B$72,0),5)</f>
        <v>45478.75</v>
      </c>
      <c r="D67" s="186" t="str">
        <f>INDIRECT("'"&amp;References!$A$1&amp;"'!$C$64")</f>
        <v>Croatia</v>
      </c>
      <c r="E67" s="186" t="str">
        <f>INDIRECT("'"&amp;References!$A$1&amp;"'!$E$64")</f>
        <v>Germany</v>
      </c>
      <c r="F67" s="196">
        <v>45.0</v>
      </c>
      <c r="G67" s="188" t="str">
        <f t="array" ref="G67">INDEX(Matches!$B$4:$J$72,MATCH($F67,Matches!$B$4:$B$72,0),2)</f>
        <v>W39</v>
      </c>
      <c r="H67" s="188" t="str">
        <f t="array" ref="H67">INDEX(Matches!$B$4:$J$72,MATCH($F67,Matches!$B$4:$B$72,0),3)</f>
        <v>W37</v>
      </c>
      <c r="I67" s="189" t="str">
        <f>IFERROR(VLOOKUP($F67,Matches!$B$4:$H$58,7,0),"")</f>
        <v>Stuttgart</v>
      </c>
    </row>
    <row r="68" ht="14.25" customHeight="1">
      <c r="B68" s="184">
        <f t="array" ref="B68">INDEX(Matches!$B$4:$J$72,MATCH($F68,Matches!$B$4:$B$72,0),5)</f>
        <v>45478.875</v>
      </c>
      <c r="C68" s="185">
        <f t="array" ref="C68">INDEX(Matches!$B$4:$J$72,MATCH($F68,Matches!$B$4:$B$72,0),5)</f>
        <v>45478.875</v>
      </c>
      <c r="D68" s="186" t="str">
        <f>INDIRECT("'"&amp;References!$A$1&amp;"'!$I$64")</f>
        <v>Czechia</v>
      </c>
      <c r="E68" s="186" t="str">
        <f>INDIRECT("'"&amp;References!$A$1&amp;"'!$K$64")</f>
        <v>France</v>
      </c>
      <c r="F68" s="196">
        <v>46.0</v>
      </c>
      <c r="G68" s="188" t="str">
        <f t="array" ref="G68">INDEX(Matches!$B$4:$J$72,MATCH($F68,Matches!$B$4:$B$72,0),2)</f>
        <v>W41</v>
      </c>
      <c r="H68" s="188" t="str">
        <f t="array" ref="H68">INDEX(Matches!$B$4:$J$72,MATCH($F68,Matches!$B$4:$B$72,0),3)</f>
        <v>W42</v>
      </c>
      <c r="I68" s="189" t="str">
        <f>IFERROR(VLOOKUP($F68,Matches!$B$4:$H$58,7,0),"")</f>
        <v>Hamburg</v>
      </c>
    </row>
    <row r="69" ht="14.25" customHeight="1">
      <c r="B69" s="190"/>
      <c r="C69" s="191"/>
      <c r="D69" s="192"/>
      <c r="E69" s="192"/>
      <c r="F69" s="193"/>
      <c r="G69" s="194"/>
      <c r="H69" s="194"/>
      <c r="I69" s="195"/>
    </row>
    <row r="70" ht="14.25" customHeight="1">
      <c r="B70" s="184">
        <f t="array" ref="B70">INDEX(Matches!$B$4:$J$72,MATCH($F70,Matches!$B$4:$B$72,0),5)</f>
        <v>45479.75</v>
      </c>
      <c r="C70" s="185">
        <f t="array" ref="C70">INDEX(Matches!$B$4:$J$72,MATCH($F70,Matches!$B$4:$B$72,0),5)</f>
        <v>45479.75</v>
      </c>
      <c r="D70" s="186" t="str">
        <f>INDIRECT("'"&amp;References!$A$1&amp;"'!$O$64")</f>
        <v>Belgium</v>
      </c>
      <c r="E70" s="186" t="str">
        <f>INDIRECT("'"&amp;References!$A$1&amp;"'!$Q$64")</f>
        <v>Netherlands</v>
      </c>
      <c r="F70" s="196">
        <v>48.0</v>
      </c>
      <c r="G70" s="188" t="str">
        <f t="array" ref="G70">INDEX(Matches!$B$4:$J$72,MATCH($F70,Matches!$B$4:$B$72,0),2)</f>
        <v>W40</v>
      </c>
      <c r="H70" s="188" t="str">
        <f t="array" ref="H70">INDEX(Matches!$B$4:$J$72,MATCH($F70,Matches!$B$4:$B$72,0),3)</f>
        <v>W38</v>
      </c>
      <c r="I70" s="189" t="str">
        <f>IFERROR(VLOOKUP($F70,Matches!$B$4:$H$58,7,0),"")</f>
        <v>Dusseldorf</v>
      </c>
    </row>
    <row r="71" ht="14.25" customHeight="1">
      <c r="B71" s="211">
        <f t="array" ref="B71">INDEX(Matches!$B$4:$J$72,MATCH($F71,Matches!$B$4:$B$72,0),5)</f>
        <v>45479.875</v>
      </c>
      <c r="C71" s="212">
        <f t="array" ref="C71">INDEX(Matches!$B$4:$J$72,MATCH($F71,Matches!$B$4:$B$72,0),5)</f>
        <v>45479.875</v>
      </c>
      <c r="D71" s="186" t="str">
        <f>INDIRECT("'"&amp;References!$A$1&amp;"'!$U$64")</f>
        <v>Denmark</v>
      </c>
      <c r="E71" s="186" t="str">
        <f>INDIRECT("'"&amp;References!$A$1&amp;"'!$W$64")</f>
        <v>Spain</v>
      </c>
      <c r="F71" s="196">
        <v>47.0</v>
      </c>
      <c r="G71" s="213" t="str">
        <f t="array" ref="G71">INDEX(Matches!$B$4:$J$72,MATCH($F71,Matches!$B$4:$B$72,0),2)</f>
        <v>W43</v>
      </c>
      <c r="H71" s="213" t="str">
        <f t="array" ref="H71">INDEX(Matches!$B$4:$J$72,MATCH($F71,Matches!$B$4:$B$72,0),3)</f>
        <v>W44</v>
      </c>
      <c r="I71" s="214" t="str">
        <f>IFERROR(VLOOKUP($F71,Matches!$B$4:$H$58,7,0),"")</f>
        <v>Berlin</v>
      </c>
    </row>
    <row r="72" ht="14.25" customHeight="1">
      <c r="B72" s="190"/>
      <c r="C72" s="191"/>
      <c r="D72" s="192"/>
      <c r="E72" s="192"/>
      <c r="F72" s="193"/>
      <c r="G72" s="194"/>
      <c r="H72" s="194"/>
      <c r="I72" s="195"/>
    </row>
    <row r="73" ht="14.25" customHeight="1">
      <c r="B73" s="205" t="str">
        <f>Language!$E$229</f>
        <v>Semi-Final</v>
      </c>
      <c r="C73" s="206"/>
      <c r="D73" s="207"/>
      <c r="E73" s="207"/>
      <c r="F73" s="208"/>
      <c r="G73" s="209"/>
      <c r="H73" s="209"/>
      <c r="I73" s="210"/>
    </row>
    <row r="74" ht="14.25" customHeight="1">
      <c r="B74" s="211">
        <f t="array" ref="B74">INDEX(Matches!$B$4:$J$72,MATCH($F74,Matches!$B$4:$B$72,0),5)</f>
        <v>45482.875</v>
      </c>
      <c r="C74" s="212">
        <f t="array" ref="C74">INDEX(Matches!$B$4:$J$72,MATCH($F74,Matches!$B$4:$B$72,0),5)</f>
        <v>45482.875</v>
      </c>
      <c r="D74" s="215" t="str">
        <f>INDIRECT("'"&amp;References!$A$1&amp;"'!$F$74")</f>
        <v>Germany</v>
      </c>
      <c r="E74" s="215" t="str">
        <f>INDIRECT("'"&amp;References!$A$1&amp;"'!$H$74")</f>
        <v>France</v>
      </c>
      <c r="F74" s="196">
        <v>49.0</v>
      </c>
      <c r="G74" s="213" t="str">
        <f t="array" ref="G74">INDEX(Matches!$B$4:$J$72,MATCH($F74,Matches!$B$4:$B$72,0),2)</f>
        <v>W45</v>
      </c>
      <c r="H74" s="213" t="str">
        <f t="array" ref="H74">INDEX(Matches!$B$4:$J$72,MATCH($F74,Matches!$B$4:$B$72,0),3)</f>
        <v>W46</v>
      </c>
      <c r="I74" s="214" t="str">
        <f>IFERROR(VLOOKUP($F74,Matches!$B$4:$H$58,7,0),"")</f>
        <v>Munich</v>
      </c>
    </row>
    <row r="75" ht="14.25" customHeight="1">
      <c r="B75" s="184">
        <f t="array" ref="B75">INDEX(Matches!$B$4:$J$72,MATCH($F75,Matches!$B$4:$B$72,0),5)</f>
        <v>45483.875</v>
      </c>
      <c r="C75" s="185">
        <f t="array" ref="C75">INDEX(Matches!$B$4:$J$72,MATCH($F75,Matches!$B$4:$B$72,0),5)</f>
        <v>45483.875</v>
      </c>
      <c r="D75" s="186" t="str">
        <f>INDIRECT("'"&amp;References!$A$1&amp;"'!R$74")</f>
        <v>Netherlands</v>
      </c>
      <c r="E75" s="186" t="str">
        <f>INDIRECT("'"&amp;References!$A$1&amp;"'!$T$74")</f>
        <v>Spain</v>
      </c>
      <c r="F75" s="196">
        <v>50.0</v>
      </c>
      <c r="G75" s="188" t="str">
        <f t="array" ref="G75">INDEX(Matches!$B$4:$J$72,MATCH($F75,Matches!$B$4:$B$72,0),2)</f>
        <v>W47</v>
      </c>
      <c r="H75" s="188" t="str">
        <f t="array" ref="H75">INDEX(Matches!$B$4:$J$72,MATCH($F75,Matches!$B$4:$B$72,0),3)</f>
        <v>W48</v>
      </c>
      <c r="I75" s="189" t="str">
        <f>IFERROR(VLOOKUP($F75,Matches!$B$4:$H$58,7,0),"")</f>
        <v>Dortmund</v>
      </c>
    </row>
    <row r="76" ht="14.25" customHeight="1">
      <c r="B76" s="190"/>
      <c r="C76" s="191"/>
      <c r="D76" s="192"/>
      <c r="E76" s="192"/>
      <c r="F76" s="193"/>
      <c r="G76" s="194"/>
      <c r="H76" s="194"/>
      <c r="I76" s="195"/>
    </row>
    <row r="77" ht="14.25" customHeight="1">
      <c r="B77" s="205" t="str">
        <f>Language!$E$125</f>
        <v>Final</v>
      </c>
      <c r="C77" s="206"/>
      <c r="D77" s="207"/>
      <c r="E77" s="207"/>
      <c r="F77" s="208"/>
      <c r="G77" s="209"/>
      <c r="H77" s="209"/>
      <c r="I77" s="210"/>
    </row>
    <row r="78" ht="14.25" customHeight="1">
      <c r="B78" s="216">
        <f t="array" ref="B78">INDEX(Matches!$B$4:$J$72,MATCH($F78,Matches!$B$4:$B$72,0),5)</f>
        <v>45487.875</v>
      </c>
      <c r="C78" s="217">
        <f t="array" ref="C78">INDEX(Matches!$B$4:$J$72,MATCH($F78,Matches!$B$4:$B$72,0),5)</f>
        <v>45487.875</v>
      </c>
      <c r="D78" s="218" t="str">
        <f>INDIRECT("'"&amp;References!$A$1&amp;"'!L$84")</f>
        <v>France</v>
      </c>
      <c r="E78" s="218" t="str">
        <f>INDIRECT("'"&amp;References!$A$1&amp;"'!$N$84")</f>
        <v>Netherlands</v>
      </c>
      <c r="F78" s="219">
        <v>51.0</v>
      </c>
      <c r="G78" s="220" t="str">
        <f t="array" ref="G78">INDEX(Matches!$B$4:$J$72,MATCH($F78,Matches!$B$4:$B$72,0),2)</f>
        <v>W49</v>
      </c>
      <c r="H78" s="220" t="str">
        <f t="array" ref="H78">INDEX(Matches!$B$4:$J$72,MATCH($F78,Matches!$B$4:$B$72,0),3)</f>
        <v>W50</v>
      </c>
      <c r="I78" s="221" t="str">
        <f>IFERROR(VLOOKUP($F78,Matches!$B$4:$H$58,7,0),"")</f>
        <v>Berlin</v>
      </c>
    </row>
    <row r="79" ht="14.25" customHeight="1">
      <c r="B79" s="222"/>
      <c r="G79" s="133"/>
      <c r="H79" s="133"/>
      <c r="I79" s="133"/>
    </row>
    <row r="80" ht="14.25" customHeight="1">
      <c r="B80" s="222"/>
      <c r="G80" s="133"/>
      <c r="H80" s="133"/>
      <c r="I80" s="133"/>
    </row>
    <row r="81" ht="14.25" customHeight="1">
      <c r="B81" s="222"/>
      <c r="G81" s="133"/>
      <c r="H81" s="133"/>
      <c r="I81" s="133"/>
    </row>
    <row r="82" ht="14.25" customHeight="1">
      <c r="B82" s="222"/>
      <c r="G82" s="133"/>
      <c r="H82" s="133"/>
      <c r="I82" s="133"/>
    </row>
    <row r="83" ht="14.25" customHeight="1">
      <c r="B83" s="222"/>
      <c r="G83" s="133"/>
      <c r="H83" s="133"/>
      <c r="I83" s="133"/>
    </row>
    <row r="84" ht="14.25" customHeight="1">
      <c r="B84" s="222"/>
      <c r="G84" s="133"/>
      <c r="H84" s="133"/>
      <c r="I84" s="133"/>
    </row>
    <row r="85" ht="14.25" customHeight="1">
      <c r="B85" s="222"/>
      <c r="G85" s="133"/>
      <c r="H85" s="133"/>
      <c r="I85" s="133"/>
    </row>
    <row r="86" ht="14.25" customHeight="1">
      <c r="B86" s="222"/>
      <c r="G86" s="133"/>
      <c r="H86" s="133"/>
      <c r="I86" s="133"/>
    </row>
    <row r="87" ht="14.25" customHeight="1">
      <c r="B87" s="222"/>
      <c r="G87" s="133"/>
      <c r="H87" s="133"/>
      <c r="I87" s="133"/>
    </row>
    <row r="88" ht="14.25" customHeight="1">
      <c r="B88" s="222"/>
      <c r="G88" s="133"/>
      <c r="H88" s="133"/>
      <c r="I88" s="133"/>
    </row>
    <row r="89" ht="14.25" customHeight="1">
      <c r="B89" s="222"/>
      <c r="G89" s="133"/>
      <c r="H89" s="133"/>
      <c r="I89" s="133"/>
    </row>
    <row r="90" ht="14.25" customHeight="1">
      <c r="B90" s="222"/>
      <c r="G90" s="133"/>
      <c r="H90" s="133"/>
      <c r="I90" s="133"/>
    </row>
    <row r="91" ht="14.25" customHeight="1">
      <c r="B91" s="222"/>
      <c r="G91" s="133"/>
      <c r="H91" s="133"/>
      <c r="I91" s="133"/>
    </row>
    <row r="92" ht="14.25" customHeight="1">
      <c r="B92" s="222"/>
      <c r="G92" s="133"/>
      <c r="H92" s="133"/>
      <c r="I92" s="133"/>
    </row>
    <row r="93" ht="14.25" customHeight="1">
      <c r="B93" s="222"/>
      <c r="G93" s="133"/>
      <c r="H93" s="133"/>
      <c r="I93" s="133"/>
    </row>
    <row r="94" ht="14.25" customHeight="1">
      <c r="B94" s="222"/>
      <c r="G94" s="133"/>
      <c r="H94" s="133"/>
      <c r="I94" s="133"/>
    </row>
    <row r="95" ht="14.25" customHeight="1">
      <c r="B95" s="222"/>
      <c r="G95" s="133"/>
      <c r="H95" s="133"/>
      <c r="I95" s="133"/>
    </row>
    <row r="96" ht="14.25" customHeight="1">
      <c r="B96" s="222"/>
      <c r="G96" s="133"/>
      <c r="H96" s="133"/>
      <c r="I96" s="133"/>
    </row>
    <row r="97" ht="14.25" customHeight="1">
      <c r="B97" s="222"/>
      <c r="G97" s="133"/>
      <c r="H97" s="133"/>
      <c r="I97" s="133"/>
    </row>
    <row r="98" ht="14.25" customHeight="1">
      <c r="B98" s="222"/>
      <c r="G98" s="133"/>
      <c r="H98" s="133"/>
      <c r="I98" s="133"/>
    </row>
    <row r="99" ht="14.25" customHeight="1">
      <c r="B99" s="222"/>
      <c r="G99" s="133"/>
      <c r="H99" s="133"/>
      <c r="I99" s="133"/>
    </row>
    <row r="100" ht="14.25" customHeight="1">
      <c r="B100" s="222"/>
      <c r="G100" s="133"/>
      <c r="H100" s="133"/>
      <c r="I100" s="133"/>
    </row>
    <row r="101" ht="14.25" customHeight="1">
      <c r="B101" s="222"/>
      <c r="G101" s="133"/>
      <c r="H101" s="133"/>
      <c r="I101" s="133"/>
    </row>
    <row r="102" ht="14.25" customHeight="1">
      <c r="B102" s="222"/>
      <c r="G102" s="133"/>
      <c r="H102" s="133"/>
      <c r="I102" s="133"/>
    </row>
    <row r="103" ht="14.25" customHeight="1">
      <c r="B103" s="222"/>
      <c r="G103" s="133"/>
      <c r="H103" s="133"/>
      <c r="I103" s="133"/>
    </row>
    <row r="104" ht="14.25" customHeight="1">
      <c r="B104" s="222"/>
      <c r="G104" s="133"/>
      <c r="H104" s="133"/>
      <c r="I104" s="133"/>
    </row>
    <row r="105" ht="14.25" customHeight="1">
      <c r="B105" s="222"/>
      <c r="G105" s="133"/>
      <c r="H105" s="133"/>
      <c r="I105" s="133"/>
    </row>
    <row r="106" ht="14.25" customHeight="1">
      <c r="B106" s="222"/>
      <c r="G106" s="133"/>
      <c r="H106" s="133"/>
      <c r="I106" s="133"/>
    </row>
    <row r="107" ht="14.25" customHeight="1">
      <c r="B107" s="222"/>
      <c r="G107" s="133"/>
      <c r="H107" s="133"/>
      <c r="I107" s="133"/>
    </row>
    <row r="108" ht="14.25" customHeight="1">
      <c r="B108" s="222"/>
      <c r="G108" s="133"/>
      <c r="H108" s="133"/>
      <c r="I108" s="133"/>
    </row>
    <row r="109" ht="14.25" customHeight="1">
      <c r="B109" s="222"/>
      <c r="G109" s="133"/>
      <c r="H109" s="133"/>
      <c r="I109" s="133"/>
    </row>
    <row r="110" ht="14.25" customHeight="1">
      <c r="B110" s="222"/>
      <c r="G110" s="133"/>
      <c r="H110" s="133"/>
      <c r="I110" s="133"/>
    </row>
    <row r="111" ht="14.25" customHeight="1">
      <c r="B111" s="222"/>
      <c r="G111" s="133"/>
      <c r="H111" s="133"/>
      <c r="I111" s="133"/>
    </row>
    <row r="112" ht="14.25" customHeight="1">
      <c r="B112" s="222"/>
      <c r="G112" s="133"/>
      <c r="H112" s="133"/>
      <c r="I112" s="133"/>
    </row>
    <row r="113" ht="14.25" customHeight="1">
      <c r="B113" s="222"/>
      <c r="G113" s="133"/>
      <c r="H113" s="133"/>
      <c r="I113" s="133"/>
    </row>
    <row r="114" ht="14.25" customHeight="1">
      <c r="B114" s="222"/>
      <c r="G114" s="133"/>
      <c r="H114" s="133"/>
      <c r="I114" s="133"/>
    </row>
    <row r="115" ht="14.25" customHeight="1">
      <c r="B115" s="222"/>
      <c r="G115" s="133"/>
      <c r="H115" s="133"/>
      <c r="I115" s="133"/>
    </row>
    <row r="116" ht="14.25" customHeight="1">
      <c r="B116" s="222"/>
      <c r="G116" s="133"/>
      <c r="H116" s="133"/>
      <c r="I116" s="133"/>
    </row>
    <row r="117" ht="14.25" customHeight="1">
      <c r="B117" s="222"/>
      <c r="G117" s="133"/>
      <c r="H117" s="133"/>
      <c r="I117" s="133"/>
    </row>
    <row r="118" ht="14.25" customHeight="1">
      <c r="B118" s="222"/>
      <c r="G118" s="133"/>
      <c r="H118" s="133"/>
      <c r="I118" s="133"/>
    </row>
    <row r="119" ht="14.25" customHeight="1">
      <c r="B119" s="222"/>
      <c r="G119" s="133"/>
      <c r="H119" s="133"/>
      <c r="I119" s="133"/>
    </row>
    <row r="120" ht="14.25" customHeight="1">
      <c r="B120" s="222"/>
      <c r="G120" s="133"/>
      <c r="H120" s="133"/>
      <c r="I120" s="133"/>
    </row>
    <row r="121" ht="14.25" customHeight="1">
      <c r="B121" s="222"/>
      <c r="G121" s="133"/>
      <c r="H121" s="133"/>
      <c r="I121" s="133"/>
    </row>
    <row r="122" ht="14.25" customHeight="1">
      <c r="B122" s="222"/>
      <c r="G122" s="133"/>
      <c r="H122" s="133"/>
      <c r="I122" s="133"/>
    </row>
    <row r="123" ht="14.25" customHeight="1">
      <c r="B123" s="222"/>
      <c r="G123" s="133"/>
      <c r="H123" s="133"/>
      <c r="I123" s="133"/>
    </row>
    <row r="124" ht="14.25" customHeight="1">
      <c r="B124" s="222"/>
      <c r="G124" s="133"/>
      <c r="H124" s="133"/>
      <c r="I124" s="133"/>
    </row>
    <row r="125" ht="14.25" customHeight="1">
      <c r="B125" s="222"/>
      <c r="G125" s="133"/>
      <c r="H125" s="133"/>
      <c r="I125" s="133"/>
    </row>
    <row r="126" ht="14.25" customHeight="1">
      <c r="B126" s="222"/>
      <c r="G126" s="133"/>
      <c r="H126" s="133"/>
      <c r="I126" s="133"/>
    </row>
    <row r="127" ht="14.25" customHeight="1">
      <c r="B127" s="222"/>
      <c r="G127" s="133"/>
      <c r="H127" s="133"/>
      <c r="I127" s="133"/>
    </row>
    <row r="128" ht="14.25" customHeight="1">
      <c r="B128" s="222"/>
      <c r="G128" s="133"/>
      <c r="H128" s="133"/>
      <c r="I128" s="133"/>
    </row>
    <row r="129" ht="14.25" customHeight="1">
      <c r="B129" s="222"/>
      <c r="G129" s="133"/>
      <c r="H129" s="133"/>
      <c r="I129" s="133"/>
    </row>
    <row r="130" ht="14.25" customHeight="1">
      <c r="B130" s="222"/>
      <c r="G130" s="133"/>
      <c r="H130" s="133"/>
      <c r="I130" s="133"/>
    </row>
    <row r="131" ht="14.25" customHeight="1">
      <c r="B131" s="222"/>
      <c r="G131" s="133"/>
      <c r="H131" s="133"/>
      <c r="I131" s="133"/>
    </row>
    <row r="132" ht="14.25" customHeight="1">
      <c r="B132" s="222"/>
      <c r="G132" s="133"/>
      <c r="H132" s="133"/>
      <c r="I132" s="133"/>
    </row>
    <row r="133" ht="14.25" customHeight="1">
      <c r="B133" s="222"/>
      <c r="G133" s="133"/>
      <c r="H133" s="133"/>
      <c r="I133" s="133"/>
    </row>
    <row r="134" ht="14.25" customHeight="1">
      <c r="B134" s="222"/>
      <c r="G134" s="133"/>
      <c r="H134" s="133"/>
      <c r="I134" s="133"/>
    </row>
    <row r="135" ht="14.25" customHeight="1">
      <c r="B135" s="222"/>
      <c r="G135" s="133"/>
      <c r="H135" s="133"/>
      <c r="I135" s="133"/>
    </row>
    <row r="136" ht="14.25" customHeight="1">
      <c r="B136" s="222"/>
      <c r="G136" s="133"/>
      <c r="H136" s="133"/>
      <c r="I136" s="133"/>
    </row>
    <row r="137" ht="14.25" customHeight="1">
      <c r="B137" s="222"/>
      <c r="G137" s="133"/>
      <c r="H137" s="133"/>
      <c r="I137" s="133"/>
    </row>
    <row r="138" ht="14.25" customHeight="1">
      <c r="B138" s="222"/>
      <c r="G138" s="133"/>
      <c r="H138" s="133"/>
      <c r="I138" s="133"/>
    </row>
    <row r="139" ht="14.25" customHeight="1">
      <c r="B139" s="222"/>
      <c r="G139" s="133"/>
      <c r="H139" s="133"/>
      <c r="I139" s="133"/>
    </row>
    <row r="140" ht="14.25" customHeight="1">
      <c r="B140" s="222"/>
      <c r="G140" s="133"/>
      <c r="H140" s="133"/>
      <c r="I140" s="133"/>
    </row>
    <row r="141" ht="14.25" customHeight="1">
      <c r="B141" s="222"/>
      <c r="G141" s="133"/>
      <c r="H141" s="133"/>
      <c r="I141" s="133"/>
    </row>
    <row r="142" ht="14.25" customHeight="1">
      <c r="B142" s="222"/>
      <c r="G142" s="133"/>
      <c r="H142" s="133"/>
      <c r="I142" s="133"/>
    </row>
    <row r="143" ht="14.25" customHeight="1">
      <c r="B143" s="222"/>
      <c r="G143" s="133"/>
      <c r="H143" s="133"/>
      <c r="I143" s="133"/>
    </row>
    <row r="144" ht="14.25" customHeight="1">
      <c r="B144" s="222"/>
      <c r="G144" s="133"/>
      <c r="H144" s="133"/>
      <c r="I144" s="133"/>
    </row>
    <row r="145" ht="14.25" customHeight="1">
      <c r="B145" s="222"/>
      <c r="G145" s="133"/>
      <c r="H145" s="133"/>
      <c r="I145" s="133"/>
    </row>
    <row r="146" ht="14.25" customHeight="1">
      <c r="B146" s="222"/>
      <c r="G146" s="133"/>
      <c r="H146" s="133"/>
      <c r="I146" s="133"/>
    </row>
    <row r="147" ht="14.25" customHeight="1">
      <c r="B147" s="222"/>
      <c r="G147" s="133"/>
      <c r="H147" s="133"/>
      <c r="I147" s="133"/>
    </row>
    <row r="148" ht="14.25" customHeight="1">
      <c r="B148" s="222"/>
      <c r="G148" s="133"/>
      <c r="H148" s="133"/>
      <c r="I148" s="133"/>
    </row>
    <row r="149" ht="14.25" customHeight="1">
      <c r="B149" s="222"/>
      <c r="G149" s="133"/>
      <c r="H149" s="133"/>
      <c r="I149" s="133"/>
    </row>
    <row r="150" ht="14.25" customHeight="1">
      <c r="B150" s="222"/>
      <c r="G150" s="133"/>
      <c r="H150" s="133"/>
      <c r="I150" s="133"/>
    </row>
    <row r="151" ht="14.25" customHeight="1">
      <c r="B151" s="222"/>
      <c r="G151" s="133"/>
      <c r="H151" s="133"/>
      <c r="I151" s="133"/>
    </row>
    <row r="152" ht="14.25" customHeight="1">
      <c r="B152" s="222"/>
      <c r="G152" s="133"/>
      <c r="H152" s="133"/>
      <c r="I152" s="133"/>
    </row>
    <row r="153" ht="14.25" customHeight="1">
      <c r="B153" s="222"/>
      <c r="G153" s="133"/>
      <c r="H153" s="133"/>
      <c r="I153" s="133"/>
    </row>
    <row r="154" ht="14.25" customHeight="1">
      <c r="B154" s="222"/>
      <c r="G154" s="133"/>
      <c r="H154" s="133"/>
      <c r="I154" s="133"/>
    </row>
    <row r="155" ht="14.25" customHeight="1">
      <c r="B155" s="222"/>
      <c r="G155" s="133"/>
      <c r="H155" s="133"/>
      <c r="I155" s="133"/>
    </row>
    <row r="156" ht="14.25" customHeight="1">
      <c r="B156" s="222"/>
      <c r="G156" s="133"/>
      <c r="H156" s="133"/>
      <c r="I156" s="133"/>
    </row>
    <row r="157" ht="14.25" customHeight="1">
      <c r="B157" s="222"/>
      <c r="G157" s="133"/>
      <c r="H157" s="133"/>
      <c r="I157" s="133"/>
    </row>
    <row r="158" ht="14.25" customHeight="1">
      <c r="B158" s="222"/>
      <c r="G158" s="133"/>
      <c r="H158" s="133"/>
      <c r="I158" s="133"/>
    </row>
    <row r="159" ht="14.25" customHeight="1">
      <c r="B159" s="222"/>
      <c r="G159" s="133"/>
      <c r="H159" s="133"/>
      <c r="I159" s="133"/>
    </row>
    <row r="160" ht="14.25" customHeight="1">
      <c r="B160" s="222"/>
      <c r="G160" s="133"/>
      <c r="H160" s="133"/>
      <c r="I160" s="133"/>
    </row>
    <row r="161" ht="14.25" customHeight="1">
      <c r="B161" s="222"/>
      <c r="G161" s="133"/>
      <c r="H161" s="133"/>
      <c r="I161" s="133"/>
    </row>
    <row r="162" ht="14.25" customHeight="1">
      <c r="B162" s="222"/>
      <c r="G162" s="133"/>
      <c r="H162" s="133"/>
      <c r="I162" s="133"/>
    </row>
    <row r="163" ht="14.25" customHeight="1">
      <c r="B163" s="222"/>
      <c r="G163" s="133"/>
      <c r="H163" s="133"/>
      <c r="I163" s="133"/>
    </row>
    <row r="164" ht="14.25" customHeight="1">
      <c r="B164" s="222"/>
      <c r="G164" s="133"/>
      <c r="H164" s="133"/>
      <c r="I164" s="133"/>
    </row>
    <row r="165" ht="14.25" customHeight="1">
      <c r="B165" s="222"/>
      <c r="G165" s="133"/>
      <c r="H165" s="133"/>
      <c r="I165" s="133"/>
    </row>
    <row r="166" ht="14.25" customHeight="1">
      <c r="B166" s="222"/>
      <c r="G166" s="133"/>
      <c r="H166" s="133"/>
      <c r="I166" s="133"/>
    </row>
    <row r="167" ht="14.25" customHeight="1">
      <c r="B167" s="222"/>
      <c r="G167" s="133"/>
      <c r="H167" s="133"/>
      <c r="I167" s="133"/>
    </row>
    <row r="168" ht="14.25" customHeight="1">
      <c r="B168" s="222"/>
      <c r="G168" s="133"/>
      <c r="H168" s="133"/>
      <c r="I168" s="133"/>
    </row>
    <row r="169" ht="14.25" customHeight="1">
      <c r="B169" s="222"/>
      <c r="G169" s="133"/>
      <c r="H169" s="133"/>
      <c r="I169" s="133"/>
    </row>
    <row r="170" ht="14.25" customHeight="1">
      <c r="B170" s="222"/>
      <c r="G170" s="133"/>
      <c r="H170" s="133"/>
      <c r="I170" s="133"/>
    </row>
    <row r="171" ht="14.25" customHeight="1">
      <c r="B171" s="222"/>
      <c r="G171" s="133"/>
      <c r="H171" s="133"/>
      <c r="I171" s="133"/>
    </row>
    <row r="172" ht="14.25" customHeight="1">
      <c r="B172" s="222"/>
      <c r="G172" s="133"/>
      <c r="H172" s="133"/>
      <c r="I172" s="133"/>
    </row>
    <row r="173" ht="14.25" customHeight="1">
      <c r="B173" s="222"/>
      <c r="G173" s="133"/>
      <c r="H173" s="133"/>
      <c r="I173" s="133"/>
    </row>
    <row r="174" ht="14.25" customHeight="1">
      <c r="B174" s="222"/>
      <c r="G174" s="133"/>
      <c r="H174" s="133"/>
      <c r="I174" s="133"/>
    </row>
    <row r="175" ht="14.25" customHeight="1">
      <c r="B175" s="222"/>
      <c r="G175" s="133"/>
      <c r="H175" s="133"/>
      <c r="I175" s="133"/>
    </row>
    <row r="176" ht="14.25" customHeight="1">
      <c r="B176" s="222"/>
      <c r="G176" s="133"/>
      <c r="H176" s="133"/>
      <c r="I176" s="133"/>
    </row>
    <row r="177" ht="14.25" customHeight="1">
      <c r="B177" s="222"/>
      <c r="G177" s="133"/>
      <c r="H177" s="133"/>
      <c r="I177" s="133"/>
    </row>
    <row r="178" ht="14.25" customHeight="1">
      <c r="B178" s="222"/>
      <c r="G178" s="133"/>
      <c r="H178" s="133"/>
      <c r="I178" s="133"/>
    </row>
    <row r="179" ht="14.25" customHeight="1">
      <c r="B179" s="222"/>
      <c r="G179" s="133"/>
      <c r="H179" s="133"/>
      <c r="I179" s="133"/>
    </row>
    <row r="180" ht="14.25" customHeight="1">
      <c r="B180" s="222"/>
      <c r="G180" s="133"/>
      <c r="H180" s="133"/>
      <c r="I180" s="133"/>
    </row>
    <row r="181" ht="14.25" customHeight="1">
      <c r="B181" s="222"/>
      <c r="G181" s="133"/>
      <c r="H181" s="133"/>
      <c r="I181" s="133"/>
    </row>
    <row r="182" ht="14.25" customHeight="1">
      <c r="B182" s="222"/>
      <c r="G182" s="133"/>
      <c r="H182" s="133"/>
      <c r="I182" s="133"/>
    </row>
    <row r="183" ht="14.25" customHeight="1">
      <c r="B183" s="222"/>
      <c r="G183" s="133"/>
      <c r="H183" s="133"/>
      <c r="I183" s="133"/>
    </row>
    <row r="184" ht="14.25" customHeight="1">
      <c r="B184" s="222"/>
      <c r="G184" s="133"/>
      <c r="H184" s="133"/>
      <c r="I184" s="133"/>
    </row>
    <row r="185" ht="14.25" customHeight="1">
      <c r="B185" s="222"/>
      <c r="G185" s="133"/>
      <c r="H185" s="133"/>
      <c r="I185" s="133"/>
    </row>
    <row r="186" ht="14.25" customHeight="1">
      <c r="B186" s="222"/>
      <c r="G186" s="133"/>
      <c r="H186" s="133"/>
      <c r="I186" s="133"/>
    </row>
    <row r="187" ht="14.25" customHeight="1">
      <c r="B187" s="222"/>
      <c r="G187" s="133"/>
      <c r="H187" s="133"/>
      <c r="I187" s="133"/>
    </row>
    <row r="188" ht="14.25" customHeight="1">
      <c r="B188" s="222"/>
      <c r="G188" s="133"/>
      <c r="H188" s="133"/>
      <c r="I188" s="133"/>
    </row>
    <row r="189" ht="14.25" customHeight="1">
      <c r="B189" s="222"/>
      <c r="G189" s="133"/>
      <c r="H189" s="133"/>
      <c r="I189" s="133"/>
    </row>
    <row r="190" ht="14.25" customHeight="1">
      <c r="B190" s="222"/>
      <c r="G190" s="133"/>
      <c r="H190" s="133"/>
      <c r="I190" s="133"/>
    </row>
    <row r="191" ht="14.25" customHeight="1">
      <c r="B191" s="222"/>
      <c r="G191" s="133"/>
      <c r="H191" s="133"/>
      <c r="I191" s="133"/>
    </row>
    <row r="192" ht="14.25" customHeight="1">
      <c r="B192" s="222"/>
      <c r="G192" s="133"/>
      <c r="H192" s="133"/>
      <c r="I192" s="133"/>
    </row>
    <row r="193" ht="14.25" customHeight="1">
      <c r="B193" s="222"/>
      <c r="G193" s="133"/>
      <c r="H193" s="133"/>
      <c r="I193" s="133"/>
    </row>
    <row r="194" ht="14.25" customHeight="1">
      <c r="B194" s="222"/>
      <c r="G194" s="133"/>
      <c r="H194" s="133"/>
      <c r="I194" s="133"/>
    </row>
    <row r="195" ht="14.25" customHeight="1">
      <c r="B195" s="222"/>
      <c r="G195" s="133"/>
      <c r="H195" s="133"/>
      <c r="I195" s="133"/>
    </row>
    <row r="196" ht="14.25" customHeight="1">
      <c r="B196" s="222"/>
      <c r="G196" s="133"/>
      <c r="H196" s="133"/>
      <c r="I196" s="133"/>
    </row>
    <row r="197" ht="14.25" customHeight="1">
      <c r="B197" s="222"/>
      <c r="G197" s="133"/>
      <c r="H197" s="133"/>
      <c r="I197" s="133"/>
    </row>
    <row r="198" ht="14.25" customHeight="1">
      <c r="B198" s="222"/>
      <c r="G198" s="133"/>
      <c r="H198" s="133"/>
      <c r="I198" s="133"/>
    </row>
    <row r="199" ht="14.25" customHeight="1">
      <c r="B199" s="222"/>
      <c r="G199" s="133"/>
      <c r="H199" s="133"/>
      <c r="I199" s="133"/>
    </row>
    <row r="200" ht="14.25" customHeight="1">
      <c r="B200" s="222"/>
      <c r="G200" s="133"/>
      <c r="H200" s="133"/>
      <c r="I200" s="133"/>
    </row>
    <row r="201" ht="14.25" customHeight="1">
      <c r="B201" s="222"/>
      <c r="G201" s="133"/>
      <c r="H201" s="133"/>
      <c r="I201" s="133"/>
    </row>
    <row r="202" ht="14.25" customHeight="1">
      <c r="B202" s="222"/>
      <c r="G202" s="133"/>
      <c r="H202" s="133"/>
      <c r="I202" s="133"/>
    </row>
    <row r="203" ht="14.25" customHeight="1">
      <c r="B203" s="222"/>
      <c r="G203" s="133"/>
      <c r="H203" s="133"/>
      <c r="I203" s="133"/>
    </row>
    <row r="204" ht="14.25" customHeight="1">
      <c r="B204" s="222"/>
      <c r="G204" s="133"/>
      <c r="H204" s="133"/>
      <c r="I204" s="133"/>
    </row>
    <row r="205" ht="14.25" customHeight="1">
      <c r="B205" s="222"/>
      <c r="G205" s="133"/>
      <c r="H205" s="133"/>
      <c r="I205" s="133"/>
    </row>
    <row r="206" ht="14.25" customHeight="1">
      <c r="B206" s="222"/>
      <c r="G206" s="133"/>
      <c r="H206" s="133"/>
      <c r="I206" s="133"/>
    </row>
    <row r="207" ht="14.25" customHeight="1">
      <c r="B207" s="222"/>
      <c r="G207" s="133"/>
      <c r="H207" s="133"/>
      <c r="I207" s="133"/>
    </row>
    <row r="208" ht="14.25" customHeight="1">
      <c r="B208" s="222"/>
      <c r="G208" s="133"/>
      <c r="H208" s="133"/>
      <c r="I208" s="133"/>
    </row>
    <row r="209" ht="14.25" customHeight="1">
      <c r="B209" s="222"/>
      <c r="G209" s="133"/>
      <c r="H209" s="133"/>
      <c r="I209" s="133"/>
    </row>
    <row r="210" ht="14.25" customHeight="1">
      <c r="B210" s="222"/>
      <c r="G210" s="133"/>
      <c r="H210" s="133"/>
      <c r="I210" s="133"/>
    </row>
    <row r="211" ht="14.25" customHeight="1">
      <c r="B211" s="222"/>
      <c r="G211" s="133"/>
      <c r="H211" s="133"/>
      <c r="I211" s="133"/>
    </row>
    <row r="212" ht="14.25" customHeight="1">
      <c r="B212" s="222"/>
      <c r="G212" s="133"/>
      <c r="H212" s="133"/>
      <c r="I212" s="133"/>
    </row>
    <row r="213" ht="14.25" customHeight="1">
      <c r="B213" s="222"/>
      <c r="G213" s="133"/>
      <c r="H213" s="133"/>
      <c r="I213" s="133"/>
    </row>
    <row r="214" ht="14.25" customHeight="1">
      <c r="B214" s="222"/>
      <c r="G214" s="133"/>
      <c r="H214" s="133"/>
      <c r="I214" s="133"/>
    </row>
    <row r="215" ht="14.25" customHeight="1">
      <c r="B215" s="222"/>
      <c r="G215" s="133"/>
      <c r="H215" s="133"/>
      <c r="I215" s="133"/>
    </row>
    <row r="216" ht="14.25" customHeight="1">
      <c r="B216" s="222"/>
      <c r="G216" s="133"/>
      <c r="H216" s="133"/>
      <c r="I216" s="133"/>
    </row>
    <row r="217" ht="14.25" customHeight="1">
      <c r="B217" s="222"/>
      <c r="G217" s="133"/>
      <c r="H217" s="133"/>
      <c r="I217" s="133"/>
    </row>
    <row r="218" ht="14.25" customHeight="1">
      <c r="B218" s="222"/>
      <c r="G218" s="133"/>
      <c r="H218" s="133"/>
      <c r="I218" s="133"/>
    </row>
    <row r="219" ht="14.25" customHeight="1">
      <c r="B219" s="222"/>
      <c r="G219" s="133"/>
      <c r="H219" s="133"/>
      <c r="I219" s="133"/>
    </row>
    <row r="220" ht="14.25" customHeight="1">
      <c r="B220" s="222"/>
      <c r="G220" s="133"/>
      <c r="H220" s="133"/>
      <c r="I220" s="133"/>
    </row>
    <row r="221" ht="14.25" customHeight="1">
      <c r="B221" s="222"/>
      <c r="G221" s="133"/>
      <c r="H221" s="133"/>
      <c r="I221" s="133"/>
    </row>
    <row r="222" ht="14.25" customHeight="1">
      <c r="B222" s="222"/>
      <c r="G222" s="133"/>
      <c r="H222" s="133"/>
      <c r="I222" s="133"/>
    </row>
    <row r="223" ht="14.25" customHeight="1">
      <c r="B223" s="222"/>
      <c r="G223" s="133"/>
      <c r="H223" s="133"/>
      <c r="I223" s="133"/>
    </row>
    <row r="224" ht="14.25" customHeight="1">
      <c r="B224" s="222"/>
      <c r="G224" s="133"/>
      <c r="H224" s="133"/>
      <c r="I224" s="133"/>
    </row>
    <row r="225" ht="14.25" customHeight="1">
      <c r="B225" s="222"/>
      <c r="G225" s="133"/>
      <c r="H225" s="133"/>
      <c r="I225" s="133"/>
    </row>
    <row r="226" ht="14.25" customHeight="1">
      <c r="B226" s="222"/>
      <c r="G226" s="133"/>
      <c r="H226" s="133"/>
      <c r="I226" s="133"/>
    </row>
    <row r="227" ht="14.25" customHeight="1">
      <c r="B227" s="222"/>
      <c r="G227" s="133"/>
      <c r="H227" s="133"/>
      <c r="I227" s="133"/>
    </row>
    <row r="228" ht="14.25" customHeight="1">
      <c r="B228" s="222"/>
      <c r="G228" s="133"/>
      <c r="H228" s="133"/>
      <c r="I228" s="133"/>
    </row>
    <row r="229" ht="14.25" customHeight="1">
      <c r="B229" s="222"/>
      <c r="G229" s="133"/>
      <c r="H229" s="133"/>
      <c r="I229" s="133"/>
    </row>
    <row r="230" ht="14.25" customHeight="1">
      <c r="B230" s="222"/>
      <c r="G230" s="133"/>
      <c r="H230" s="133"/>
      <c r="I230" s="133"/>
    </row>
    <row r="231" ht="14.25" customHeight="1">
      <c r="B231" s="222"/>
      <c r="G231" s="133"/>
      <c r="H231" s="133"/>
      <c r="I231" s="133"/>
    </row>
    <row r="232" ht="14.25" customHeight="1">
      <c r="B232" s="222"/>
      <c r="G232" s="133"/>
      <c r="H232" s="133"/>
      <c r="I232" s="133"/>
    </row>
    <row r="233" ht="14.25" customHeight="1">
      <c r="B233" s="222"/>
      <c r="G233" s="133"/>
      <c r="H233" s="133"/>
      <c r="I233" s="133"/>
    </row>
    <row r="234" ht="14.25" customHeight="1">
      <c r="B234" s="222"/>
      <c r="G234" s="133"/>
      <c r="H234" s="133"/>
      <c r="I234" s="133"/>
    </row>
    <row r="235" ht="14.25" customHeight="1">
      <c r="B235" s="222"/>
      <c r="G235" s="133"/>
      <c r="H235" s="133"/>
      <c r="I235" s="133"/>
    </row>
    <row r="236" ht="14.25" customHeight="1">
      <c r="B236" s="222"/>
      <c r="G236" s="133"/>
      <c r="H236" s="133"/>
      <c r="I236" s="133"/>
    </row>
    <row r="237" ht="14.25" customHeight="1">
      <c r="B237" s="222"/>
      <c r="G237" s="133"/>
      <c r="H237" s="133"/>
      <c r="I237" s="133"/>
    </row>
    <row r="238" ht="14.25" customHeight="1">
      <c r="B238" s="222"/>
      <c r="G238" s="133"/>
      <c r="H238" s="133"/>
      <c r="I238" s="133"/>
    </row>
    <row r="239" ht="14.25" customHeight="1">
      <c r="B239" s="222"/>
      <c r="G239" s="133"/>
      <c r="H239" s="133"/>
      <c r="I239" s="133"/>
    </row>
    <row r="240" ht="14.25" customHeight="1">
      <c r="B240" s="222"/>
      <c r="G240" s="133"/>
      <c r="H240" s="133"/>
      <c r="I240" s="133"/>
    </row>
    <row r="241" ht="14.25" customHeight="1">
      <c r="B241" s="222"/>
      <c r="G241" s="133"/>
      <c r="H241" s="133"/>
      <c r="I241" s="133"/>
    </row>
    <row r="242" ht="14.25" customHeight="1">
      <c r="B242" s="222"/>
      <c r="G242" s="133"/>
      <c r="H242" s="133"/>
      <c r="I242" s="133"/>
    </row>
    <row r="243" ht="14.25" customHeight="1">
      <c r="B243" s="222"/>
      <c r="G243" s="133"/>
      <c r="H243" s="133"/>
      <c r="I243" s="133"/>
    </row>
    <row r="244" ht="14.25" customHeight="1">
      <c r="B244" s="222"/>
      <c r="G244" s="133"/>
      <c r="H244" s="133"/>
      <c r="I244" s="133"/>
    </row>
    <row r="245" ht="14.25" customHeight="1">
      <c r="B245" s="222"/>
      <c r="G245" s="133"/>
      <c r="H245" s="133"/>
      <c r="I245" s="133"/>
    </row>
    <row r="246" ht="14.25" customHeight="1">
      <c r="B246" s="222"/>
      <c r="G246" s="133"/>
      <c r="H246" s="133"/>
      <c r="I246" s="133"/>
    </row>
    <row r="247" ht="14.25" customHeight="1">
      <c r="B247" s="222"/>
      <c r="G247" s="133"/>
      <c r="H247" s="133"/>
      <c r="I247" s="133"/>
    </row>
    <row r="248" ht="14.25" customHeight="1">
      <c r="B248" s="222"/>
      <c r="G248" s="133"/>
      <c r="H248" s="133"/>
      <c r="I248" s="133"/>
    </row>
    <row r="249" ht="14.25" customHeight="1">
      <c r="B249" s="222"/>
      <c r="G249" s="133"/>
      <c r="H249" s="133"/>
      <c r="I249" s="133"/>
    </row>
    <row r="250" ht="14.25" customHeight="1">
      <c r="B250" s="222"/>
      <c r="G250" s="133"/>
      <c r="H250" s="133"/>
      <c r="I250" s="133"/>
    </row>
    <row r="251" ht="14.25" customHeight="1">
      <c r="B251" s="222"/>
      <c r="G251" s="133"/>
      <c r="H251" s="133"/>
      <c r="I251" s="133"/>
    </row>
    <row r="252" ht="14.25" customHeight="1">
      <c r="B252" s="222"/>
      <c r="G252" s="133"/>
      <c r="H252" s="133"/>
      <c r="I252" s="133"/>
    </row>
    <row r="253" ht="14.25" customHeight="1">
      <c r="B253" s="222"/>
      <c r="G253" s="133"/>
      <c r="H253" s="133"/>
      <c r="I253" s="133"/>
    </row>
    <row r="254" ht="14.25" customHeight="1">
      <c r="B254" s="222"/>
      <c r="G254" s="133"/>
      <c r="H254" s="133"/>
      <c r="I254" s="133"/>
    </row>
    <row r="255" ht="14.25" customHeight="1">
      <c r="B255" s="222"/>
      <c r="G255" s="133"/>
      <c r="H255" s="133"/>
      <c r="I255" s="133"/>
    </row>
    <row r="256" ht="14.25" customHeight="1">
      <c r="B256" s="222"/>
      <c r="G256" s="133"/>
      <c r="H256" s="133"/>
      <c r="I256" s="133"/>
    </row>
    <row r="257" ht="14.25" customHeight="1">
      <c r="B257" s="222"/>
      <c r="G257" s="133"/>
      <c r="H257" s="133"/>
      <c r="I257" s="133"/>
    </row>
    <row r="258" ht="14.25" customHeight="1">
      <c r="B258" s="222"/>
      <c r="G258" s="133"/>
      <c r="H258" s="133"/>
      <c r="I258" s="133"/>
    </row>
    <row r="259" ht="14.25" customHeight="1">
      <c r="B259" s="222"/>
      <c r="G259" s="133"/>
      <c r="H259" s="133"/>
      <c r="I259" s="133"/>
    </row>
    <row r="260" ht="14.25" customHeight="1">
      <c r="B260" s="222"/>
      <c r="G260" s="133"/>
      <c r="H260" s="133"/>
      <c r="I260" s="133"/>
    </row>
    <row r="261" ht="14.25" customHeight="1">
      <c r="B261" s="222"/>
      <c r="G261" s="133"/>
      <c r="H261" s="133"/>
      <c r="I261" s="133"/>
    </row>
    <row r="262" ht="14.25" customHeight="1">
      <c r="B262" s="222"/>
      <c r="G262" s="133"/>
      <c r="H262" s="133"/>
      <c r="I262" s="133"/>
    </row>
    <row r="263" ht="14.25" customHeight="1">
      <c r="B263" s="222"/>
      <c r="G263" s="133"/>
      <c r="H263" s="133"/>
      <c r="I263" s="133"/>
    </row>
    <row r="264" ht="14.25" customHeight="1">
      <c r="B264" s="222"/>
      <c r="G264" s="133"/>
      <c r="H264" s="133"/>
      <c r="I264" s="133"/>
    </row>
    <row r="265" ht="14.25" customHeight="1">
      <c r="B265" s="222"/>
      <c r="G265" s="133"/>
      <c r="H265" s="133"/>
      <c r="I265" s="133"/>
    </row>
    <row r="266" ht="14.25" customHeight="1">
      <c r="B266" s="222"/>
      <c r="G266" s="133"/>
      <c r="H266" s="133"/>
      <c r="I266" s="133"/>
    </row>
    <row r="267" ht="14.25" customHeight="1">
      <c r="B267" s="222"/>
      <c r="G267" s="133"/>
      <c r="H267" s="133"/>
      <c r="I267" s="133"/>
    </row>
    <row r="268" ht="14.25" customHeight="1">
      <c r="B268" s="222"/>
      <c r="G268" s="133"/>
      <c r="H268" s="133"/>
      <c r="I268" s="133"/>
    </row>
    <row r="269" ht="14.25" customHeight="1">
      <c r="B269" s="222"/>
      <c r="G269" s="133"/>
      <c r="H269" s="133"/>
      <c r="I269" s="133"/>
    </row>
    <row r="270" ht="14.25" customHeight="1">
      <c r="B270" s="222"/>
      <c r="G270" s="133"/>
      <c r="H270" s="133"/>
      <c r="I270" s="133"/>
    </row>
    <row r="271" ht="14.25" customHeight="1">
      <c r="B271" s="222"/>
      <c r="G271" s="133"/>
      <c r="H271" s="133"/>
      <c r="I271" s="133"/>
    </row>
    <row r="272" ht="14.25" customHeight="1">
      <c r="B272" s="222"/>
      <c r="G272" s="133"/>
      <c r="H272" s="133"/>
      <c r="I272" s="133"/>
    </row>
    <row r="273" ht="14.25" customHeight="1">
      <c r="B273" s="222"/>
      <c r="G273" s="133"/>
      <c r="H273" s="133"/>
      <c r="I273" s="133"/>
    </row>
    <row r="274" ht="14.25" customHeight="1">
      <c r="B274" s="222"/>
      <c r="G274" s="133"/>
      <c r="H274" s="133"/>
      <c r="I274" s="133"/>
    </row>
    <row r="275" ht="14.25" customHeight="1">
      <c r="B275" s="222"/>
      <c r="G275" s="133"/>
      <c r="H275" s="133"/>
      <c r="I275" s="133"/>
    </row>
    <row r="276" ht="14.25" customHeight="1">
      <c r="B276" s="222"/>
      <c r="G276" s="133"/>
      <c r="H276" s="133"/>
      <c r="I276" s="133"/>
    </row>
    <row r="277" ht="14.25" customHeight="1">
      <c r="B277" s="222"/>
      <c r="G277" s="133"/>
      <c r="H277" s="133"/>
      <c r="I277" s="133"/>
    </row>
    <row r="278" ht="14.25" customHeight="1">
      <c r="B278" s="222"/>
      <c r="G278" s="133"/>
      <c r="H278" s="133"/>
      <c r="I278" s="133"/>
    </row>
    <row r="279" ht="14.25" customHeight="1">
      <c r="B279" s="222"/>
      <c r="G279" s="133"/>
      <c r="H279" s="133"/>
      <c r="I279" s="133"/>
    </row>
    <row r="280" ht="14.25" customHeight="1">
      <c r="B280" s="222"/>
      <c r="G280" s="133"/>
      <c r="H280" s="133"/>
      <c r="I280" s="133"/>
    </row>
    <row r="281" ht="14.25" customHeight="1">
      <c r="B281" s="222"/>
      <c r="G281" s="133"/>
      <c r="H281" s="133"/>
      <c r="I281" s="133"/>
    </row>
    <row r="282" ht="14.25" customHeight="1">
      <c r="B282" s="222"/>
      <c r="G282" s="133"/>
      <c r="H282" s="133"/>
      <c r="I282" s="133"/>
    </row>
    <row r="283" ht="14.25" customHeight="1">
      <c r="B283" s="222"/>
      <c r="G283" s="133"/>
      <c r="H283" s="133"/>
      <c r="I283" s="133"/>
    </row>
    <row r="284" ht="14.25" customHeight="1">
      <c r="B284" s="222"/>
      <c r="G284" s="133"/>
      <c r="H284" s="133"/>
      <c r="I284" s="133"/>
    </row>
    <row r="285" ht="14.25" customHeight="1">
      <c r="B285" s="222"/>
      <c r="G285" s="133"/>
      <c r="H285" s="133"/>
      <c r="I285" s="133"/>
    </row>
    <row r="286" ht="14.25" customHeight="1">
      <c r="B286" s="222"/>
      <c r="G286" s="133"/>
      <c r="H286" s="133"/>
      <c r="I286" s="133"/>
    </row>
    <row r="287" ht="14.25" customHeight="1">
      <c r="B287" s="222"/>
      <c r="G287" s="133"/>
      <c r="H287" s="133"/>
      <c r="I287" s="133"/>
    </row>
    <row r="288" ht="14.25" customHeight="1">
      <c r="B288" s="222"/>
      <c r="G288" s="133"/>
      <c r="H288" s="133"/>
      <c r="I288" s="133"/>
    </row>
    <row r="289" ht="14.25" customHeight="1">
      <c r="B289" s="222"/>
      <c r="G289" s="133"/>
      <c r="H289" s="133"/>
      <c r="I289" s="133"/>
    </row>
    <row r="290" ht="14.25" customHeight="1">
      <c r="B290" s="222"/>
      <c r="G290" s="133"/>
      <c r="H290" s="133"/>
      <c r="I290" s="133"/>
    </row>
    <row r="291" ht="14.25" customHeight="1">
      <c r="B291" s="222"/>
      <c r="G291" s="133"/>
      <c r="H291" s="133"/>
      <c r="I291" s="133"/>
    </row>
    <row r="292" ht="14.25" customHeight="1">
      <c r="B292" s="222"/>
      <c r="G292" s="133"/>
      <c r="H292" s="133"/>
      <c r="I292" s="133"/>
    </row>
    <row r="293" ht="14.25" customHeight="1">
      <c r="B293" s="222"/>
      <c r="G293" s="133"/>
      <c r="H293" s="133"/>
      <c r="I293" s="133"/>
    </row>
    <row r="294" ht="14.25" customHeight="1">
      <c r="B294" s="222"/>
      <c r="G294" s="133"/>
      <c r="H294" s="133"/>
      <c r="I294" s="133"/>
    </row>
    <row r="295" ht="14.25" customHeight="1">
      <c r="B295" s="222"/>
      <c r="G295" s="133"/>
      <c r="H295" s="133"/>
      <c r="I295" s="133"/>
    </row>
    <row r="296" ht="14.25" customHeight="1">
      <c r="B296" s="222"/>
      <c r="G296" s="133"/>
      <c r="H296" s="133"/>
      <c r="I296" s="133"/>
    </row>
    <row r="297" ht="14.25" customHeight="1">
      <c r="B297" s="222"/>
      <c r="G297" s="133"/>
      <c r="H297" s="133"/>
      <c r="I297" s="133"/>
    </row>
    <row r="298" ht="14.25" customHeight="1">
      <c r="B298" s="222"/>
      <c r="G298" s="133"/>
      <c r="H298" s="133"/>
      <c r="I298" s="133"/>
    </row>
    <row r="299" ht="14.25" customHeight="1">
      <c r="B299" s="222"/>
      <c r="G299" s="133"/>
      <c r="H299" s="133"/>
      <c r="I299" s="133"/>
    </row>
    <row r="300" ht="14.25" customHeight="1">
      <c r="B300" s="222"/>
      <c r="G300" s="133"/>
      <c r="H300" s="133"/>
      <c r="I300" s="133"/>
    </row>
    <row r="301" ht="14.25" customHeight="1">
      <c r="B301" s="222"/>
      <c r="G301" s="133"/>
      <c r="H301" s="133"/>
      <c r="I301" s="133"/>
    </row>
    <row r="302" ht="14.25" customHeight="1">
      <c r="B302" s="222"/>
      <c r="G302" s="133"/>
      <c r="H302" s="133"/>
      <c r="I302" s="133"/>
    </row>
    <row r="303" ht="14.25" customHeight="1">
      <c r="B303" s="222"/>
      <c r="G303" s="133"/>
      <c r="H303" s="133"/>
      <c r="I303" s="133"/>
    </row>
    <row r="304" ht="14.25" customHeight="1">
      <c r="B304" s="222"/>
      <c r="G304" s="133"/>
      <c r="H304" s="133"/>
      <c r="I304" s="133"/>
    </row>
    <row r="305" ht="14.25" customHeight="1">
      <c r="B305" s="222"/>
      <c r="G305" s="133"/>
      <c r="H305" s="133"/>
      <c r="I305" s="133"/>
    </row>
    <row r="306" ht="14.25" customHeight="1">
      <c r="B306" s="222"/>
      <c r="G306" s="133"/>
      <c r="H306" s="133"/>
      <c r="I306" s="133"/>
    </row>
    <row r="307" ht="14.25" customHeight="1">
      <c r="B307" s="222"/>
      <c r="G307" s="133"/>
      <c r="H307" s="133"/>
      <c r="I307" s="133"/>
    </row>
    <row r="308" ht="14.25" customHeight="1">
      <c r="B308" s="222"/>
      <c r="G308" s="133"/>
      <c r="H308" s="133"/>
      <c r="I308" s="133"/>
    </row>
    <row r="309" ht="14.25" customHeight="1">
      <c r="B309" s="222"/>
      <c r="G309" s="133"/>
      <c r="H309" s="133"/>
      <c r="I309" s="133"/>
    </row>
    <row r="310" ht="14.25" customHeight="1">
      <c r="B310" s="222"/>
      <c r="G310" s="133"/>
      <c r="H310" s="133"/>
      <c r="I310" s="133"/>
    </row>
    <row r="311" ht="14.25" customHeight="1">
      <c r="B311" s="222"/>
      <c r="G311" s="133"/>
      <c r="H311" s="133"/>
      <c r="I311" s="133"/>
    </row>
    <row r="312" ht="14.25" customHeight="1">
      <c r="B312" s="222"/>
      <c r="G312" s="133"/>
      <c r="H312" s="133"/>
      <c r="I312" s="133"/>
    </row>
    <row r="313" ht="14.25" customHeight="1">
      <c r="B313" s="222"/>
      <c r="G313" s="133"/>
      <c r="H313" s="133"/>
      <c r="I313" s="133"/>
    </row>
    <row r="314" ht="14.25" customHeight="1">
      <c r="B314" s="222"/>
      <c r="G314" s="133"/>
      <c r="H314" s="133"/>
      <c r="I314" s="133"/>
    </row>
    <row r="315" ht="14.25" customHeight="1">
      <c r="B315" s="222"/>
      <c r="G315" s="133"/>
      <c r="H315" s="133"/>
      <c r="I315" s="133"/>
    </row>
    <row r="316" ht="14.25" customHeight="1">
      <c r="B316" s="222"/>
      <c r="G316" s="133"/>
      <c r="H316" s="133"/>
      <c r="I316" s="133"/>
    </row>
    <row r="317" ht="14.25" customHeight="1">
      <c r="B317" s="222"/>
      <c r="G317" s="133"/>
      <c r="H317" s="133"/>
      <c r="I317" s="133"/>
    </row>
    <row r="318" ht="14.25" customHeight="1">
      <c r="B318" s="222"/>
      <c r="G318" s="133"/>
      <c r="H318" s="133"/>
      <c r="I318" s="133"/>
    </row>
    <row r="319" ht="14.25" customHeight="1">
      <c r="B319" s="222"/>
      <c r="G319" s="133"/>
      <c r="H319" s="133"/>
      <c r="I319" s="133"/>
    </row>
    <row r="320" ht="14.25" customHeight="1">
      <c r="B320" s="222"/>
      <c r="G320" s="133"/>
      <c r="H320" s="133"/>
      <c r="I320" s="133"/>
    </row>
    <row r="321" ht="14.25" customHeight="1">
      <c r="B321" s="222"/>
      <c r="G321" s="133"/>
      <c r="H321" s="133"/>
      <c r="I321" s="133"/>
    </row>
    <row r="322" ht="14.25" customHeight="1">
      <c r="B322" s="222"/>
      <c r="G322" s="133"/>
      <c r="H322" s="133"/>
      <c r="I322" s="133"/>
    </row>
    <row r="323" ht="14.25" customHeight="1">
      <c r="B323" s="222"/>
      <c r="G323" s="133"/>
      <c r="H323" s="133"/>
      <c r="I323" s="133"/>
    </row>
    <row r="324" ht="14.25" customHeight="1">
      <c r="B324" s="222"/>
      <c r="G324" s="133"/>
      <c r="H324" s="133"/>
      <c r="I324" s="133"/>
    </row>
    <row r="325" ht="14.25" customHeight="1">
      <c r="B325" s="222"/>
      <c r="G325" s="133"/>
      <c r="H325" s="133"/>
      <c r="I325" s="133"/>
    </row>
    <row r="326" ht="14.25" customHeight="1">
      <c r="B326" s="222"/>
      <c r="G326" s="133"/>
      <c r="H326" s="133"/>
      <c r="I326" s="133"/>
    </row>
    <row r="327" ht="14.25" customHeight="1">
      <c r="B327" s="222"/>
      <c r="G327" s="133"/>
      <c r="H327" s="133"/>
      <c r="I327" s="133"/>
    </row>
    <row r="328" ht="14.25" customHeight="1">
      <c r="B328" s="222"/>
      <c r="G328" s="133"/>
      <c r="H328" s="133"/>
      <c r="I328" s="133"/>
    </row>
    <row r="329" ht="14.25" customHeight="1">
      <c r="B329" s="222"/>
      <c r="G329" s="133"/>
      <c r="H329" s="133"/>
      <c r="I329" s="133"/>
    </row>
    <row r="330" ht="14.25" customHeight="1">
      <c r="B330" s="222"/>
      <c r="G330" s="133"/>
      <c r="H330" s="133"/>
      <c r="I330" s="133"/>
    </row>
    <row r="331" ht="14.25" customHeight="1">
      <c r="B331" s="222"/>
      <c r="G331" s="133"/>
      <c r="H331" s="133"/>
      <c r="I331" s="133"/>
    </row>
    <row r="332" ht="14.25" customHeight="1">
      <c r="B332" s="222"/>
      <c r="G332" s="133"/>
      <c r="H332" s="133"/>
      <c r="I332" s="133"/>
    </row>
    <row r="333" ht="14.25" customHeight="1">
      <c r="B333" s="222"/>
      <c r="G333" s="133"/>
      <c r="H333" s="133"/>
      <c r="I333" s="133"/>
    </row>
    <row r="334" ht="14.25" customHeight="1">
      <c r="B334" s="222"/>
      <c r="G334" s="133"/>
      <c r="H334" s="133"/>
      <c r="I334" s="133"/>
    </row>
    <row r="335" ht="14.25" customHeight="1">
      <c r="B335" s="222"/>
      <c r="G335" s="133"/>
      <c r="H335" s="133"/>
      <c r="I335" s="133"/>
    </row>
    <row r="336" ht="14.25" customHeight="1">
      <c r="B336" s="222"/>
      <c r="G336" s="133"/>
      <c r="H336" s="133"/>
      <c r="I336" s="133"/>
    </row>
    <row r="337" ht="14.25" customHeight="1">
      <c r="B337" s="222"/>
      <c r="G337" s="133"/>
      <c r="H337" s="133"/>
      <c r="I337" s="133"/>
    </row>
    <row r="338" ht="14.25" customHeight="1">
      <c r="B338" s="222"/>
      <c r="G338" s="133"/>
      <c r="H338" s="133"/>
      <c r="I338" s="133"/>
    </row>
    <row r="339" ht="14.25" customHeight="1">
      <c r="B339" s="222"/>
      <c r="G339" s="133"/>
      <c r="H339" s="133"/>
      <c r="I339" s="133"/>
    </row>
    <row r="340" ht="14.25" customHeight="1">
      <c r="B340" s="222"/>
      <c r="G340" s="133"/>
      <c r="H340" s="133"/>
      <c r="I340" s="133"/>
    </row>
    <row r="341" ht="14.25" customHeight="1">
      <c r="B341" s="222"/>
      <c r="G341" s="133"/>
      <c r="H341" s="133"/>
      <c r="I341" s="133"/>
    </row>
    <row r="342" ht="14.25" customHeight="1">
      <c r="B342" s="222"/>
      <c r="G342" s="133"/>
      <c r="H342" s="133"/>
      <c r="I342" s="133"/>
    </row>
    <row r="343" ht="14.25" customHeight="1">
      <c r="B343" s="222"/>
      <c r="G343" s="133"/>
      <c r="H343" s="133"/>
      <c r="I343" s="133"/>
    </row>
    <row r="344" ht="14.25" customHeight="1">
      <c r="B344" s="222"/>
      <c r="G344" s="133"/>
      <c r="H344" s="133"/>
      <c r="I344" s="133"/>
    </row>
    <row r="345" ht="14.25" customHeight="1">
      <c r="B345" s="222"/>
      <c r="G345" s="133"/>
      <c r="H345" s="133"/>
      <c r="I345" s="133"/>
    </row>
    <row r="346" ht="14.25" customHeight="1">
      <c r="B346" s="222"/>
      <c r="G346" s="133"/>
      <c r="H346" s="133"/>
      <c r="I346" s="133"/>
    </row>
    <row r="347" ht="14.25" customHeight="1">
      <c r="B347" s="222"/>
      <c r="G347" s="133"/>
      <c r="H347" s="133"/>
      <c r="I347" s="133"/>
    </row>
    <row r="348" ht="14.25" customHeight="1">
      <c r="B348" s="222"/>
      <c r="G348" s="133"/>
      <c r="H348" s="133"/>
      <c r="I348" s="133"/>
    </row>
    <row r="349" ht="14.25" customHeight="1">
      <c r="B349" s="222"/>
      <c r="G349" s="133"/>
      <c r="H349" s="133"/>
      <c r="I349" s="133"/>
    </row>
    <row r="350" ht="14.25" customHeight="1">
      <c r="B350" s="222"/>
      <c r="G350" s="133"/>
      <c r="H350" s="133"/>
      <c r="I350" s="133"/>
    </row>
    <row r="351" ht="14.25" customHeight="1">
      <c r="B351" s="222"/>
      <c r="G351" s="133"/>
      <c r="H351" s="133"/>
      <c r="I351" s="133"/>
    </row>
    <row r="352" ht="14.25" customHeight="1">
      <c r="B352" s="222"/>
      <c r="G352" s="133"/>
      <c r="H352" s="133"/>
      <c r="I352" s="133"/>
    </row>
    <row r="353" ht="14.25" customHeight="1">
      <c r="B353" s="222"/>
      <c r="G353" s="133"/>
      <c r="H353" s="133"/>
      <c r="I353" s="133"/>
    </row>
    <row r="354" ht="14.25" customHeight="1">
      <c r="B354" s="222"/>
      <c r="G354" s="133"/>
      <c r="H354" s="133"/>
      <c r="I354" s="133"/>
    </row>
    <row r="355" ht="14.25" customHeight="1">
      <c r="B355" s="222"/>
      <c r="G355" s="133"/>
      <c r="H355" s="133"/>
      <c r="I355" s="133"/>
    </row>
    <row r="356" ht="14.25" customHeight="1">
      <c r="B356" s="222"/>
      <c r="G356" s="133"/>
      <c r="H356" s="133"/>
      <c r="I356" s="133"/>
    </row>
    <row r="357" ht="14.25" customHeight="1">
      <c r="B357" s="222"/>
      <c r="G357" s="133"/>
      <c r="H357" s="133"/>
      <c r="I357" s="133"/>
    </row>
    <row r="358" ht="14.25" customHeight="1">
      <c r="B358" s="222"/>
      <c r="G358" s="133"/>
      <c r="H358" s="133"/>
      <c r="I358" s="133"/>
    </row>
    <row r="359" ht="14.25" customHeight="1">
      <c r="B359" s="222"/>
      <c r="G359" s="133"/>
      <c r="H359" s="133"/>
      <c r="I359" s="133"/>
    </row>
    <row r="360" ht="14.25" customHeight="1">
      <c r="B360" s="222"/>
      <c r="G360" s="133"/>
      <c r="H360" s="133"/>
      <c r="I360" s="133"/>
    </row>
    <row r="361" ht="14.25" customHeight="1">
      <c r="B361" s="222"/>
      <c r="G361" s="133"/>
      <c r="H361" s="133"/>
      <c r="I361" s="133"/>
    </row>
    <row r="362" ht="14.25" customHeight="1">
      <c r="B362" s="222"/>
      <c r="G362" s="133"/>
      <c r="H362" s="133"/>
      <c r="I362" s="133"/>
    </row>
    <row r="363" ht="14.25" customHeight="1">
      <c r="B363" s="222"/>
      <c r="G363" s="133"/>
      <c r="H363" s="133"/>
      <c r="I363" s="133"/>
    </row>
    <row r="364" ht="14.25" customHeight="1">
      <c r="B364" s="222"/>
      <c r="G364" s="133"/>
      <c r="H364" s="133"/>
      <c r="I364" s="133"/>
    </row>
    <row r="365" ht="14.25" customHeight="1">
      <c r="B365" s="222"/>
      <c r="G365" s="133"/>
      <c r="H365" s="133"/>
      <c r="I365" s="133"/>
    </row>
    <row r="366" ht="14.25" customHeight="1">
      <c r="B366" s="222"/>
      <c r="G366" s="133"/>
      <c r="H366" s="133"/>
      <c r="I366" s="133"/>
    </row>
    <row r="367" ht="14.25" customHeight="1">
      <c r="B367" s="222"/>
      <c r="G367" s="133"/>
      <c r="H367" s="133"/>
      <c r="I367" s="133"/>
    </row>
    <row r="368" ht="14.25" customHeight="1">
      <c r="B368" s="222"/>
      <c r="G368" s="133"/>
      <c r="H368" s="133"/>
      <c r="I368" s="133"/>
    </row>
    <row r="369" ht="14.25" customHeight="1">
      <c r="B369" s="222"/>
      <c r="G369" s="133"/>
      <c r="H369" s="133"/>
      <c r="I369" s="133"/>
    </row>
    <row r="370" ht="14.25" customHeight="1">
      <c r="B370" s="222"/>
      <c r="G370" s="133"/>
      <c r="H370" s="133"/>
      <c r="I370" s="133"/>
    </row>
    <row r="371" ht="14.25" customHeight="1">
      <c r="B371" s="222"/>
      <c r="G371" s="133"/>
      <c r="H371" s="133"/>
      <c r="I371" s="133"/>
    </row>
    <row r="372" ht="14.25" customHeight="1">
      <c r="B372" s="222"/>
      <c r="G372" s="133"/>
      <c r="H372" s="133"/>
      <c r="I372" s="133"/>
    </row>
    <row r="373" ht="14.25" customHeight="1">
      <c r="B373" s="222"/>
      <c r="G373" s="133"/>
      <c r="H373" s="133"/>
      <c r="I373" s="133"/>
    </row>
    <row r="374" ht="14.25" customHeight="1">
      <c r="B374" s="222"/>
      <c r="G374" s="133"/>
      <c r="H374" s="133"/>
      <c r="I374" s="133"/>
    </row>
    <row r="375" ht="14.25" customHeight="1">
      <c r="B375" s="222"/>
      <c r="G375" s="133"/>
      <c r="H375" s="133"/>
      <c r="I375" s="133"/>
    </row>
    <row r="376" ht="14.25" customHeight="1">
      <c r="B376" s="222"/>
      <c r="G376" s="133"/>
      <c r="H376" s="133"/>
      <c r="I376" s="133"/>
    </row>
    <row r="377" ht="14.25" customHeight="1">
      <c r="B377" s="222"/>
      <c r="G377" s="133"/>
      <c r="H377" s="133"/>
      <c r="I377" s="133"/>
    </row>
    <row r="378" ht="14.25" customHeight="1">
      <c r="B378" s="222"/>
      <c r="G378" s="133"/>
      <c r="H378" s="133"/>
      <c r="I378" s="133"/>
    </row>
    <row r="379" ht="14.25" customHeight="1">
      <c r="B379" s="222"/>
      <c r="G379" s="133"/>
      <c r="H379" s="133"/>
      <c r="I379" s="133"/>
    </row>
    <row r="380" ht="14.25" customHeight="1">
      <c r="B380" s="222"/>
      <c r="G380" s="133"/>
      <c r="H380" s="133"/>
      <c r="I380" s="133"/>
    </row>
    <row r="381" ht="14.25" customHeight="1">
      <c r="B381" s="222"/>
      <c r="G381" s="133"/>
      <c r="H381" s="133"/>
      <c r="I381" s="133"/>
    </row>
    <row r="382" ht="14.25" customHeight="1">
      <c r="B382" s="222"/>
      <c r="G382" s="133"/>
      <c r="H382" s="133"/>
      <c r="I382" s="133"/>
    </row>
    <row r="383" ht="14.25" customHeight="1">
      <c r="B383" s="222"/>
      <c r="G383" s="133"/>
      <c r="H383" s="133"/>
      <c r="I383" s="133"/>
    </row>
    <row r="384" ht="14.25" customHeight="1">
      <c r="B384" s="222"/>
      <c r="G384" s="133"/>
      <c r="H384" s="133"/>
      <c r="I384" s="133"/>
    </row>
    <row r="385" ht="14.25" customHeight="1">
      <c r="B385" s="222"/>
      <c r="G385" s="133"/>
      <c r="H385" s="133"/>
      <c r="I385" s="133"/>
    </row>
    <row r="386" ht="14.25" customHeight="1">
      <c r="B386" s="222"/>
      <c r="G386" s="133"/>
      <c r="H386" s="133"/>
      <c r="I386" s="133"/>
    </row>
    <row r="387" ht="14.25" customHeight="1">
      <c r="B387" s="222"/>
      <c r="G387" s="133"/>
      <c r="H387" s="133"/>
      <c r="I387" s="133"/>
    </row>
    <row r="388" ht="14.25" customHeight="1">
      <c r="B388" s="222"/>
      <c r="G388" s="133"/>
      <c r="H388" s="133"/>
      <c r="I388" s="133"/>
    </row>
    <row r="389" ht="14.25" customHeight="1">
      <c r="B389" s="222"/>
      <c r="G389" s="133"/>
      <c r="H389" s="133"/>
      <c r="I389" s="133"/>
    </row>
    <row r="390" ht="14.25" customHeight="1">
      <c r="B390" s="222"/>
      <c r="G390" s="133"/>
      <c r="H390" s="133"/>
      <c r="I390" s="133"/>
    </row>
    <row r="391" ht="14.25" customHeight="1">
      <c r="B391" s="222"/>
      <c r="G391" s="133"/>
      <c r="H391" s="133"/>
      <c r="I391" s="133"/>
    </row>
    <row r="392" ht="14.25" customHeight="1">
      <c r="B392" s="222"/>
      <c r="G392" s="133"/>
      <c r="H392" s="133"/>
      <c r="I392" s="133"/>
    </row>
    <row r="393" ht="14.25" customHeight="1">
      <c r="B393" s="222"/>
      <c r="G393" s="133"/>
      <c r="H393" s="133"/>
      <c r="I393" s="133"/>
    </row>
    <row r="394" ht="14.25" customHeight="1">
      <c r="B394" s="222"/>
      <c r="G394" s="133"/>
      <c r="H394" s="133"/>
      <c r="I394" s="133"/>
    </row>
    <row r="395" ht="14.25" customHeight="1">
      <c r="B395" s="222"/>
      <c r="G395" s="133"/>
      <c r="H395" s="133"/>
      <c r="I395" s="133"/>
    </row>
    <row r="396" ht="14.25" customHeight="1">
      <c r="B396" s="222"/>
      <c r="G396" s="133"/>
      <c r="H396" s="133"/>
      <c r="I396" s="133"/>
    </row>
    <row r="397" ht="14.25" customHeight="1">
      <c r="B397" s="222"/>
      <c r="G397" s="133"/>
      <c r="H397" s="133"/>
      <c r="I397" s="133"/>
    </row>
    <row r="398" ht="14.25" customHeight="1">
      <c r="B398" s="222"/>
      <c r="G398" s="133"/>
      <c r="H398" s="133"/>
      <c r="I398" s="133"/>
    </row>
    <row r="399" ht="14.25" customHeight="1">
      <c r="B399" s="222"/>
      <c r="G399" s="133"/>
      <c r="H399" s="133"/>
      <c r="I399" s="133"/>
    </row>
    <row r="400" ht="14.25" customHeight="1">
      <c r="B400" s="222"/>
      <c r="G400" s="133"/>
      <c r="H400" s="133"/>
      <c r="I400" s="133"/>
    </row>
    <row r="401" ht="14.25" customHeight="1">
      <c r="B401" s="222"/>
      <c r="G401" s="133"/>
      <c r="H401" s="133"/>
      <c r="I401" s="133"/>
    </row>
    <row r="402" ht="14.25" customHeight="1">
      <c r="B402" s="222"/>
      <c r="G402" s="133"/>
      <c r="H402" s="133"/>
      <c r="I402" s="133"/>
    </row>
    <row r="403" ht="14.25" customHeight="1">
      <c r="B403" s="222"/>
      <c r="G403" s="133"/>
      <c r="H403" s="133"/>
      <c r="I403" s="133"/>
    </row>
    <row r="404" ht="14.25" customHeight="1">
      <c r="B404" s="222"/>
      <c r="G404" s="133"/>
      <c r="H404" s="133"/>
      <c r="I404" s="133"/>
    </row>
    <row r="405" ht="14.25" customHeight="1">
      <c r="B405" s="222"/>
      <c r="G405" s="133"/>
      <c r="H405" s="133"/>
      <c r="I405" s="133"/>
    </row>
    <row r="406" ht="14.25" customHeight="1">
      <c r="B406" s="222"/>
      <c r="G406" s="133"/>
      <c r="H406" s="133"/>
      <c r="I406" s="133"/>
    </row>
    <row r="407" ht="14.25" customHeight="1">
      <c r="B407" s="222"/>
      <c r="G407" s="133"/>
      <c r="H407" s="133"/>
      <c r="I407" s="133"/>
    </row>
    <row r="408" ht="14.25" customHeight="1">
      <c r="B408" s="222"/>
      <c r="G408" s="133"/>
      <c r="H408" s="133"/>
      <c r="I408" s="133"/>
    </row>
    <row r="409" ht="14.25" customHeight="1">
      <c r="B409" s="222"/>
      <c r="G409" s="133"/>
      <c r="H409" s="133"/>
      <c r="I409" s="133"/>
    </row>
    <row r="410" ht="14.25" customHeight="1">
      <c r="B410" s="222"/>
      <c r="G410" s="133"/>
      <c r="H410" s="133"/>
      <c r="I410" s="133"/>
    </row>
    <row r="411" ht="14.25" customHeight="1">
      <c r="B411" s="222"/>
      <c r="G411" s="133"/>
      <c r="H411" s="133"/>
      <c r="I411" s="133"/>
    </row>
    <row r="412" ht="14.25" customHeight="1">
      <c r="B412" s="222"/>
      <c r="G412" s="133"/>
      <c r="H412" s="133"/>
      <c r="I412" s="133"/>
    </row>
    <row r="413" ht="14.25" customHeight="1">
      <c r="B413" s="222"/>
      <c r="G413" s="133"/>
      <c r="H413" s="133"/>
      <c r="I413" s="133"/>
    </row>
    <row r="414" ht="14.25" customHeight="1">
      <c r="B414" s="222"/>
      <c r="G414" s="133"/>
      <c r="H414" s="133"/>
      <c r="I414" s="133"/>
    </row>
    <row r="415" ht="14.25" customHeight="1">
      <c r="B415" s="222"/>
      <c r="G415" s="133"/>
      <c r="H415" s="133"/>
      <c r="I415" s="133"/>
    </row>
    <row r="416" ht="14.25" customHeight="1">
      <c r="B416" s="222"/>
      <c r="G416" s="133"/>
      <c r="H416" s="133"/>
      <c r="I416" s="133"/>
    </row>
    <row r="417" ht="14.25" customHeight="1">
      <c r="B417" s="222"/>
      <c r="G417" s="133"/>
      <c r="H417" s="133"/>
      <c r="I417" s="133"/>
    </row>
    <row r="418" ht="14.25" customHeight="1">
      <c r="B418" s="222"/>
      <c r="G418" s="133"/>
      <c r="H418" s="133"/>
      <c r="I418" s="133"/>
    </row>
    <row r="419" ht="14.25" customHeight="1">
      <c r="B419" s="222"/>
      <c r="G419" s="133"/>
      <c r="H419" s="133"/>
      <c r="I419" s="133"/>
    </row>
    <row r="420" ht="14.25" customHeight="1">
      <c r="B420" s="222"/>
      <c r="G420" s="133"/>
      <c r="H420" s="133"/>
      <c r="I420" s="133"/>
    </row>
    <row r="421" ht="14.25" customHeight="1">
      <c r="B421" s="222"/>
      <c r="G421" s="133"/>
      <c r="H421" s="133"/>
      <c r="I421" s="133"/>
    </row>
    <row r="422" ht="14.25" customHeight="1">
      <c r="B422" s="222"/>
      <c r="G422" s="133"/>
      <c r="H422" s="133"/>
      <c r="I422" s="133"/>
    </row>
    <row r="423" ht="14.25" customHeight="1">
      <c r="B423" s="222"/>
      <c r="G423" s="133"/>
      <c r="H423" s="133"/>
      <c r="I423" s="133"/>
    </row>
    <row r="424" ht="14.25" customHeight="1">
      <c r="B424" s="222"/>
      <c r="G424" s="133"/>
      <c r="H424" s="133"/>
      <c r="I424" s="133"/>
    </row>
    <row r="425" ht="14.25" customHeight="1">
      <c r="B425" s="222"/>
      <c r="G425" s="133"/>
      <c r="H425" s="133"/>
      <c r="I425" s="133"/>
    </row>
    <row r="426" ht="14.25" customHeight="1">
      <c r="B426" s="222"/>
      <c r="G426" s="133"/>
      <c r="H426" s="133"/>
      <c r="I426" s="133"/>
    </row>
    <row r="427" ht="14.25" customHeight="1">
      <c r="B427" s="222"/>
      <c r="G427" s="133"/>
      <c r="H427" s="133"/>
      <c r="I427" s="133"/>
    </row>
    <row r="428" ht="14.25" customHeight="1">
      <c r="B428" s="222"/>
      <c r="G428" s="133"/>
      <c r="H428" s="133"/>
      <c r="I428" s="133"/>
    </row>
    <row r="429" ht="14.25" customHeight="1">
      <c r="B429" s="222"/>
      <c r="G429" s="133"/>
      <c r="H429" s="133"/>
      <c r="I429" s="133"/>
    </row>
    <row r="430" ht="14.25" customHeight="1">
      <c r="B430" s="222"/>
      <c r="G430" s="133"/>
      <c r="H430" s="133"/>
      <c r="I430" s="133"/>
    </row>
    <row r="431" ht="14.25" customHeight="1">
      <c r="B431" s="222"/>
      <c r="G431" s="133"/>
      <c r="H431" s="133"/>
      <c r="I431" s="133"/>
    </row>
    <row r="432" ht="14.25" customHeight="1">
      <c r="B432" s="222"/>
      <c r="G432" s="133"/>
      <c r="H432" s="133"/>
      <c r="I432" s="133"/>
    </row>
    <row r="433" ht="14.25" customHeight="1">
      <c r="B433" s="222"/>
      <c r="G433" s="133"/>
      <c r="H433" s="133"/>
      <c r="I433" s="133"/>
    </row>
    <row r="434" ht="14.25" customHeight="1">
      <c r="B434" s="222"/>
      <c r="G434" s="133"/>
      <c r="H434" s="133"/>
      <c r="I434" s="133"/>
    </row>
    <row r="435" ht="14.25" customHeight="1">
      <c r="B435" s="222"/>
      <c r="G435" s="133"/>
      <c r="H435" s="133"/>
      <c r="I435" s="133"/>
    </row>
    <row r="436" ht="14.25" customHeight="1">
      <c r="B436" s="222"/>
      <c r="G436" s="133"/>
      <c r="H436" s="133"/>
      <c r="I436" s="133"/>
    </row>
    <row r="437" ht="14.25" customHeight="1">
      <c r="B437" s="222"/>
      <c r="G437" s="133"/>
      <c r="H437" s="133"/>
      <c r="I437" s="133"/>
    </row>
    <row r="438" ht="14.25" customHeight="1">
      <c r="B438" s="222"/>
      <c r="G438" s="133"/>
      <c r="H438" s="133"/>
      <c r="I438" s="133"/>
    </row>
    <row r="439" ht="14.25" customHeight="1">
      <c r="B439" s="222"/>
      <c r="G439" s="133"/>
      <c r="H439" s="133"/>
      <c r="I439" s="133"/>
    </row>
    <row r="440" ht="14.25" customHeight="1">
      <c r="B440" s="222"/>
      <c r="G440" s="133"/>
      <c r="H440" s="133"/>
      <c r="I440" s="133"/>
    </row>
    <row r="441" ht="14.25" customHeight="1">
      <c r="B441" s="222"/>
      <c r="G441" s="133"/>
      <c r="H441" s="133"/>
      <c r="I441" s="133"/>
    </row>
    <row r="442" ht="14.25" customHeight="1">
      <c r="B442" s="222"/>
      <c r="G442" s="133"/>
      <c r="H442" s="133"/>
      <c r="I442" s="133"/>
    </row>
    <row r="443" ht="14.25" customHeight="1">
      <c r="B443" s="222"/>
      <c r="G443" s="133"/>
      <c r="H443" s="133"/>
      <c r="I443" s="133"/>
    </row>
    <row r="444" ht="14.25" customHeight="1">
      <c r="B444" s="222"/>
      <c r="G444" s="133"/>
      <c r="H444" s="133"/>
      <c r="I444" s="133"/>
    </row>
    <row r="445" ht="14.25" customHeight="1">
      <c r="B445" s="222"/>
      <c r="G445" s="133"/>
      <c r="H445" s="133"/>
      <c r="I445" s="133"/>
    </row>
    <row r="446" ht="14.25" customHeight="1">
      <c r="B446" s="222"/>
      <c r="G446" s="133"/>
      <c r="H446" s="133"/>
      <c r="I446" s="133"/>
    </row>
    <row r="447" ht="14.25" customHeight="1">
      <c r="B447" s="222"/>
      <c r="G447" s="133"/>
      <c r="H447" s="133"/>
      <c r="I447" s="133"/>
    </row>
    <row r="448" ht="14.25" customHeight="1">
      <c r="B448" s="222"/>
      <c r="G448" s="133"/>
      <c r="H448" s="133"/>
      <c r="I448" s="133"/>
    </row>
    <row r="449" ht="14.25" customHeight="1">
      <c r="B449" s="222"/>
      <c r="G449" s="133"/>
      <c r="H449" s="133"/>
      <c r="I449" s="133"/>
    </row>
    <row r="450" ht="14.25" customHeight="1">
      <c r="B450" s="222"/>
      <c r="G450" s="133"/>
      <c r="H450" s="133"/>
      <c r="I450" s="133"/>
    </row>
    <row r="451" ht="14.25" customHeight="1">
      <c r="B451" s="222"/>
      <c r="G451" s="133"/>
      <c r="H451" s="133"/>
      <c r="I451" s="133"/>
    </row>
    <row r="452" ht="14.25" customHeight="1">
      <c r="B452" s="222"/>
      <c r="G452" s="133"/>
      <c r="H452" s="133"/>
      <c r="I452" s="133"/>
    </row>
    <row r="453" ht="14.25" customHeight="1">
      <c r="B453" s="222"/>
      <c r="G453" s="133"/>
      <c r="H453" s="133"/>
      <c r="I453" s="133"/>
    </row>
    <row r="454" ht="14.25" customHeight="1">
      <c r="B454" s="222"/>
      <c r="G454" s="133"/>
      <c r="H454" s="133"/>
      <c r="I454" s="133"/>
    </row>
    <row r="455" ht="14.25" customHeight="1">
      <c r="B455" s="222"/>
      <c r="G455" s="133"/>
      <c r="H455" s="133"/>
      <c r="I455" s="133"/>
    </row>
    <row r="456" ht="14.25" customHeight="1">
      <c r="B456" s="222"/>
      <c r="G456" s="133"/>
      <c r="H456" s="133"/>
      <c r="I456" s="133"/>
    </row>
    <row r="457" ht="14.25" customHeight="1">
      <c r="B457" s="222"/>
      <c r="G457" s="133"/>
      <c r="H457" s="133"/>
      <c r="I457" s="133"/>
    </row>
    <row r="458" ht="14.25" customHeight="1">
      <c r="B458" s="222"/>
      <c r="G458" s="133"/>
      <c r="H458" s="133"/>
      <c r="I458" s="133"/>
    </row>
    <row r="459" ht="14.25" customHeight="1">
      <c r="B459" s="222"/>
      <c r="G459" s="133"/>
      <c r="H459" s="133"/>
      <c r="I459" s="133"/>
    </row>
    <row r="460" ht="14.25" customHeight="1">
      <c r="B460" s="222"/>
      <c r="G460" s="133"/>
      <c r="H460" s="133"/>
      <c r="I460" s="133"/>
    </row>
    <row r="461" ht="14.25" customHeight="1">
      <c r="B461" s="222"/>
      <c r="G461" s="133"/>
      <c r="H461" s="133"/>
      <c r="I461" s="133"/>
    </row>
    <row r="462" ht="14.25" customHeight="1">
      <c r="B462" s="222"/>
      <c r="G462" s="133"/>
      <c r="H462" s="133"/>
      <c r="I462" s="133"/>
    </row>
    <row r="463" ht="14.25" customHeight="1">
      <c r="B463" s="222"/>
      <c r="G463" s="133"/>
      <c r="H463" s="133"/>
      <c r="I463" s="133"/>
    </row>
    <row r="464" ht="14.25" customHeight="1">
      <c r="B464" s="222"/>
      <c r="G464" s="133"/>
      <c r="H464" s="133"/>
      <c r="I464" s="133"/>
    </row>
    <row r="465" ht="14.25" customHeight="1">
      <c r="B465" s="222"/>
      <c r="G465" s="133"/>
      <c r="H465" s="133"/>
      <c r="I465" s="133"/>
    </row>
    <row r="466" ht="14.25" customHeight="1">
      <c r="B466" s="222"/>
      <c r="G466" s="133"/>
      <c r="H466" s="133"/>
      <c r="I466" s="133"/>
    </row>
    <row r="467" ht="14.25" customHeight="1">
      <c r="B467" s="222"/>
      <c r="G467" s="133"/>
      <c r="H467" s="133"/>
      <c r="I467" s="133"/>
    </row>
    <row r="468" ht="14.25" customHeight="1">
      <c r="B468" s="222"/>
      <c r="G468" s="133"/>
      <c r="H468" s="133"/>
      <c r="I468" s="133"/>
    </row>
    <row r="469" ht="14.25" customHeight="1">
      <c r="B469" s="222"/>
      <c r="G469" s="133"/>
      <c r="H469" s="133"/>
      <c r="I469" s="133"/>
    </row>
    <row r="470" ht="14.25" customHeight="1">
      <c r="B470" s="222"/>
      <c r="G470" s="133"/>
      <c r="H470" s="133"/>
      <c r="I470" s="133"/>
    </row>
    <row r="471" ht="14.25" customHeight="1">
      <c r="B471" s="222"/>
      <c r="G471" s="133"/>
      <c r="H471" s="133"/>
      <c r="I471" s="133"/>
    </row>
    <row r="472" ht="14.25" customHeight="1">
      <c r="B472" s="222"/>
      <c r="G472" s="133"/>
      <c r="H472" s="133"/>
      <c r="I472" s="133"/>
    </row>
    <row r="473" ht="14.25" customHeight="1">
      <c r="B473" s="222"/>
      <c r="G473" s="133"/>
      <c r="H473" s="133"/>
      <c r="I473" s="133"/>
    </row>
    <row r="474" ht="14.25" customHeight="1">
      <c r="B474" s="222"/>
      <c r="G474" s="133"/>
      <c r="H474" s="133"/>
      <c r="I474" s="133"/>
    </row>
    <row r="475" ht="14.25" customHeight="1">
      <c r="B475" s="222"/>
      <c r="G475" s="133"/>
      <c r="H475" s="133"/>
      <c r="I475" s="133"/>
    </row>
    <row r="476" ht="14.25" customHeight="1">
      <c r="B476" s="222"/>
      <c r="G476" s="133"/>
      <c r="H476" s="133"/>
      <c r="I476" s="133"/>
    </row>
    <row r="477" ht="14.25" customHeight="1">
      <c r="B477" s="222"/>
      <c r="G477" s="133"/>
      <c r="H477" s="133"/>
      <c r="I477" s="133"/>
    </row>
    <row r="478" ht="14.25" customHeight="1">
      <c r="B478" s="222"/>
      <c r="G478" s="133"/>
      <c r="H478" s="133"/>
      <c r="I478" s="133"/>
    </row>
    <row r="479" ht="14.25" customHeight="1">
      <c r="B479" s="222"/>
      <c r="G479" s="133"/>
      <c r="H479" s="133"/>
      <c r="I479" s="133"/>
    </row>
    <row r="480" ht="14.25" customHeight="1">
      <c r="B480" s="222"/>
      <c r="G480" s="133"/>
      <c r="H480" s="133"/>
      <c r="I480" s="133"/>
    </row>
    <row r="481" ht="14.25" customHeight="1">
      <c r="B481" s="222"/>
      <c r="G481" s="133"/>
      <c r="H481" s="133"/>
      <c r="I481" s="133"/>
    </row>
    <row r="482" ht="14.25" customHeight="1">
      <c r="B482" s="222"/>
      <c r="G482" s="133"/>
      <c r="H482" s="133"/>
      <c r="I482" s="133"/>
    </row>
    <row r="483" ht="14.25" customHeight="1">
      <c r="B483" s="222"/>
      <c r="G483" s="133"/>
      <c r="H483" s="133"/>
      <c r="I483" s="133"/>
    </row>
    <row r="484" ht="14.25" customHeight="1">
      <c r="B484" s="222"/>
      <c r="G484" s="133"/>
      <c r="H484" s="133"/>
      <c r="I484" s="133"/>
    </row>
    <row r="485" ht="14.25" customHeight="1">
      <c r="B485" s="222"/>
      <c r="G485" s="133"/>
      <c r="H485" s="133"/>
      <c r="I485" s="133"/>
    </row>
    <row r="486" ht="14.25" customHeight="1">
      <c r="B486" s="222"/>
      <c r="G486" s="133"/>
      <c r="H486" s="133"/>
      <c r="I486" s="133"/>
    </row>
    <row r="487" ht="14.25" customHeight="1">
      <c r="B487" s="222"/>
      <c r="G487" s="133"/>
      <c r="H487" s="133"/>
      <c r="I487" s="133"/>
    </row>
    <row r="488" ht="14.25" customHeight="1">
      <c r="B488" s="222"/>
      <c r="G488" s="133"/>
      <c r="H488" s="133"/>
      <c r="I488" s="133"/>
    </row>
    <row r="489" ht="14.25" customHeight="1">
      <c r="B489" s="222"/>
      <c r="G489" s="133"/>
      <c r="H489" s="133"/>
      <c r="I489" s="133"/>
    </row>
    <row r="490" ht="14.25" customHeight="1">
      <c r="B490" s="222"/>
      <c r="G490" s="133"/>
      <c r="H490" s="133"/>
      <c r="I490" s="133"/>
    </row>
    <row r="491" ht="14.25" customHeight="1">
      <c r="B491" s="222"/>
      <c r="G491" s="133"/>
      <c r="H491" s="133"/>
      <c r="I491" s="133"/>
    </row>
    <row r="492" ht="14.25" customHeight="1">
      <c r="B492" s="222"/>
      <c r="G492" s="133"/>
      <c r="H492" s="133"/>
      <c r="I492" s="133"/>
    </row>
    <row r="493" ht="14.25" customHeight="1">
      <c r="B493" s="222"/>
      <c r="G493" s="133"/>
      <c r="H493" s="133"/>
      <c r="I493" s="133"/>
    </row>
    <row r="494" ht="14.25" customHeight="1">
      <c r="B494" s="222"/>
      <c r="G494" s="133"/>
      <c r="H494" s="133"/>
      <c r="I494" s="133"/>
    </row>
    <row r="495" ht="14.25" customHeight="1">
      <c r="B495" s="222"/>
      <c r="G495" s="133"/>
      <c r="H495" s="133"/>
      <c r="I495" s="133"/>
    </row>
    <row r="496" ht="14.25" customHeight="1">
      <c r="B496" s="222"/>
      <c r="G496" s="133"/>
      <c r="H496" s="133"/>
      <c r="I496" s="133"/>
    </row>
    <row r="497" ht="14.25" customHeight="1">
      <c r="B497" s="222"/>
      <c r="G497" s="133"/>
      <c r="H497" s="133"/>
      <c r="I497" s="133"/>
    </row>
    <row r="498" ht="14.25" customHeight="1">
      <c r="B498" s="222"/>
      <c r="G498" s="133"/>
      <c r="H498" s="133"/>
      <c r="I498" s="133"/>
    </row>
    <row r="499" ht="14.25" customHeight="1">
      <c r="B499" s="222"/>
      <c r="G499" s="133"/>
      <c r="H499" s="133"/>
      <c r="I499" s="133"/>
    </row>
    <row r="500" ht="14.25" customHeight="1">
      <c r="B500" s="222"/>
      <c r="G500" s="133"/>
      <c r="H500" s="133"/>
      <c r="I500" s="133"/>
    </row>
    <row r="501" ht="14.25" customHeight="1">
      <c r="B501" s="222"/>
      <c r="G501" s="133"/>
      <c r="H501" s="133"/>
      <c r="I501" s="133"/>
    </row>
    <row r="502" ht="14.25" customHeight="1">
      <c r="B502" s="222"/>
      <c r="G502" s="133"/>
      <c r="H502" s="133"/>
      <c r="I502" s="133"/>
    </row>
    <row r="503" ht="14.25" customHeight="1">
      <c r="B503" s="222"/>
      <c r="G503" s="133"/>
      <c r="H503" s="133"/>
      <c r="I503" s="133"/>
    </row>
    <row r="504" ht="14.25" customHeight="1">
      <c r="B504" s="222"/>
      <c r="G504" s="133"/>
      <c r="H504" s="133"/>
      <c r="I504" s="133"/>
    </row>
    <row r="505" ht="14.25" customHeight="1">
      <c r="B505" s="222"/>
      <c r="G505" s="133"/>
      <c r="H505" s="133"/>
      <c r="I505" s="133"/>
    </row>
    <row r="506" ht="14.25" customHeight="1">
      <c r="B506" s="222"/>
      <c r="G506" s="133"/>
      <c r="H506" s="133"/>
      <c r="I506" s="133"/>
    </row>
    <row r="507" ht="14.25" customHeight="1">
      <c r="B507" s="222"/>
      <c r="G507" s="133"/>
      <c r="H507" s="133"/>
      <c r="I507" s="133"/>
    </row>
    <row r="508" ht="14.25" customHeight="1">
      <c r="B508" s="222"/>
      <c r="G508" s="133"/>
      <c r="H508" s="133"/>
      <c r="I508" s="133"/>
    </row>
    <row r="509" ht="14.25" customHeight="1">
      <c r="B509" s="222"/>
      <c r="G509" s="133"/>
      <c r="H509" s="133"/>
      <c r="I509" s="133"/>
    </row>
    <row r="510" ht="14.25" customHeight="1">
      <c r="B510" s="222"/>
      <c r="G510" s="133"/>
      <c r="H510" s="133"/>
      <c r="I510" s="133"/>
    </row>
    <row r="511" ht="14.25" customHeight="1">
      <c r="B511" s="222"/>
      <c r="G511" s="133"/>
      <c r="H511" s="133"/>
      <c r="I511" s="133"/>
    </row>
    <row r="512" ht="14.25" customHeight="1">
      <c r="B512" s="222"/>
      <c r="G512" s="133"/>
      <c r="H512" s="133"/>
      <c r="I512" s="133"/>
    </row>
    <row r="513" ht="14.25" customHeight="1">
      <c r="B513" s="222"/>
      <c r="G513" s="133"/>
      <c r="H513" s="133"/>
      <c r="I513" s="133"/>
    </row>
    <row r="514" ht="14.25" customHeight="1">
      <c r="B514" s="222"/>
      <c r="G514" s="133"/>
      <c r="H514" s="133"/>
      <c r="I514" s="133"/>
    </row>
    <row r="515" ht="14.25" customHeight="1">
      <c r="B515" s="222"/>
      <c r="G515" s="133"/>
      <c r="H515" s="133"/>
      <c r="I515" s="133"/>
    </row>
    <row r="516" ht="14.25" customHeight="1">
      <c r="B516" s="222"/>
      <c r="G516" s="133"/>
      <c r="H516" s="133"/>
      <c r="I516" s="133"/>
    </row>
    <row r="517" ht="14.25" customHeight="1">
      <c r="B517" s="222"/>
      <c r="G517" s="133"/>
      <c r="H517" s="133"/>
      <c r="I517" s="133"/>
    </row>
    <row r="518" ht="14.25" customHeight="1">
      <c r="B518" s="222"/>
      <c r="G518" s="133"/>
      <c r="H518" s="133"/>
      <c r="I518" s="133"/>
    </row>
    <row r="519" ht="14.25" customHeight="1">
      <c r="B519" s="222"/>
      <c r="G519" s="133"/>
      <c r="H519" s="133"/>
      <c r="I519" s="133"/>
    </row>
    <row r="520" ht="14.25" customHeight="1">
      <c r="B520" s="222"/>
      <c r="G520" s="133"/>
      <c r="H520" s="133"/>
      <c r="I520" s="133"/>
    </row>
    <row r="521" ht="14.25" customHeight="1">
      <c r="B521" s="222"/>
      <c r="G521" s="133"/>
      <c r="H521" s="133"/>
      <c r="I521" s="133"/>
    </row>
    <row r="522" ht="14.25" customHeight="1">
      <c r="B522" s="222"/>
      <c r="G522" s="133"/>
      <c r="H522" s="133"/>
      <c r="I522" s="133"/>
    </row>
    <row r="523" ht="14.25" customHeight="1">
      <c r="B523" s="222"/>
      <c r="G523" s="133"/>
      <c r="H523" s="133"/>
      <c r="I523" s="133"/>
    </row>
    <row r="524" ht="14.25" customHeight="1">
      <c r="B524" s="222"/>
      <c r="G524" s="133"/>
      <c r="H524" s="133"/>
      <c r="I524" s="133"/>
    </row>
    <row r="525" ht="14.25" customHeight="1">
      <c r="B525" s="222"/>
      <c r="G525" s="133"/>
      <c r="H525" s="133"/>
      <c r="I525" s="133"/>
    </row>
    <row r="526" ht="14.25" customHeight="1">
      <c r="B526" s="222"/>
      <c r="G526" s="133"/>
      <c r="H526" s="133"/>
      <c r="I526" s="133"/>
    </row>
    <row r="527" ht="14.25" customHeight="1">
      <c r="B527" s="222"/>
      <c r="G527" s="133"/>
      <c r="H527" s="133"/>
      <c r="I527" s="133"/>
    </row>
    <row r="528" ht="14.25" customHeight="1">
      <c r="B528" s="222"/>
      <c r="G528" s="133"/>
      <c r="H528" s="133"/>
      <c r="I528" s="133"/>
    </row>
    <row r="529" ht="14.25" customHeight="1">
      <c r="B529" s="222"/>
      <c r="G529" s="133"/>
      <c r="H529" s="133"/>
      <c r="I529" s="133"/>
    </row>
    <row r="530" ht="14.25" customHeight="1">
      <c r="B530" s="222"/>
      <c r="G530" s="133"/>
      <c r="H530" s="133"/>
      <c r="I530" s="133"/>
    </row>
    <row r="531" ht="14.25" customHeight="1">
      <c r="B531" s="222"/>
      <c r="G531" s="133"/>
      <c r="H531" s="133"/>
      <c r="I531" s="133"/>
    </row>
    <row r="532" ht="14.25" customHeight="1">
      <c r="B532" s="222"/>
      <c r="G532" s="133"/>
      <c r="H532" s="133"/>
      <c r="I532" s="133"/>
    </row>
    <row r="533" ht="14.25" customHeight="1">
      <c r="B533" s="222"/>
      <c r="G533" s="133"/>
      <c r="H533" s="133"/>
      <c r="I533" s="133"/>
    </row>
    <row r="534" ht="14.25" customHeight="1">
      <c r="B534" s="222"/>
      <c r="G534" s="133"/>
      <c r="H534" s="133"/>
      <c r="I534" s="133"/>
    </row>
    <row r="535" ht="14.25" customHeight="1">
      <c r="B535" s="222"/>
      <c r="G535" s="133"/>
      <c r="H535" s="133"/>
      <c r="I535" s="133"/>
    </row>
    <row r="536" ht="14.25" customHeight="1">
      <c r="B536" s="222"/>
      <c r="G536" s="133"/>
      <c r="H536" s="133"/>
      <c r="I536" s="133"/>
    </row>
    <row r="537" ht="14.25" customHeight="1">
      <c r="B537" s="222"/>
      <c r="G537" s="133"/>
      <c r="H537" s="133"/>
      <c r="I537" s="133"/>
    </row>
    <row r="538" ht="14.25" customHeight="1">
      <c r="B538" s="222"/>
      <c r="G538" s="133"/>
      <c r="H538" s="133"/>
      <c r="I538" s="133"/>
    </row>
    <row r="539" ht="14.25" customHeight="1">
      <c r="B539" s="222"/>
      <c r="G539" s="133"/>
      <c r="H539" s="133"/>
      <c r="I539" s="133"/>
    </row>
    <row r="540" ht="14.25" customHeight="1">
      <c r="B540" s="222"/>
      <c r="G540" s="133"/>
      <c r="H540" s="133"/>
      <c r="I540" s="133"/>
    </row>
    <row r="541" ht="14.25" customHeight="1">
      <c r="B541" s="222"/>
      <c r="G541" s="133"/>
      <c r="H541" s="133"/>
      <c r="I541" s="133"/>
    </row>
    <row r="542" ht="14.25" customHeight="1">
      <c r="B542" s="222"/>
      <c r="G542" s="133"/>
      <c r="H542" s="133"/>
      <c r="I542" s="133"/>
    </row>
    <row r="543" ht="14.25" customHeight="1">
      <c r="B543" s="222"/>
      <c r="G543" s="133"/>
      <c r="H543" s="133"/>
      <c r="I543" s="133"/>
    </row>
    <row r="544" ht="14.25" customHeight="1">
      <c r="B544" s="222"/>
      <c r="G544" s="133"/>
      <c r="H544" s="133"/>
      <c r="I544" s="133"/>
    </row>
    <row r="545" ht="14.25" customHeight="1">
      <c r="B545" s="222"/>
      <c r="G545" s="133"/>
      <c r="H545" s="133"/>
      <c r="I545" s="133"/>
    </row>
    <row r="546" ht="14.25" customHeight="1">
      <c r="B546" s="222"/>
      <c r="G546" s="133"/>
      <c r="H546" s="133"/>
      <c r="I546" s="133"/>
    </row>
    <row r="547" ht="14.25" customHeight="1">
      <c r="B547" s="222"/>
      <c r="G547" s="133"/>
      <c r="H547" s="133"/>
      <c r="I547" s="133"/>
    </row>
    <row r="548" ht="14.25" customHeight="1">
      <c r="B548" s="222"/>
      <c r="G548" s="133"/>
      <c r="H548" s="133"/>
      <c r="I548" s="133"/>
    </row>
    <row r="549" ht="14.25" customHeight="1">
      <c r="B549" s="222"/>
      <c r="G549" s="133"/>
      <c r="H549" s="133"/>
      <c r="I549" s="133"/>
    </row>
    <row r="550" ht="14.25" customHeight="1">
      <c r="B550" s="222"/>
      <c r="G550" s="133"/>
      <c r="H550" s="133"/>
      <c r="I550" s="133"/>
    </row>
    <row r="551" ht="14.25" customHeight="1">
      <c r="B551" s="222"/>
      <c r="G551" s="133"/>
      <c r="H551" s="133"/>
      <c r="I551" s="133"/>
    </row>
    <row r="552" ht="14.25" customHeight="1">
      <c r="B552" s="222"/>
      <c r="G552" s="133"/>
      <c r="H552" s="133"/>
      <c r="I552" s="133"/>
    </row>
    <row r="553" ht="14.25" customHeight="1">
      <c r="B553" s="222"/>
      <c r="G553" s="133"/>
      <c r="H553" s="133"/>
      <c r="I553" s="133"/>
    </row>
    <row r="554" ht="14.25" customHeight="1">
      <c r="B554" s="222"/>
      <c r="G554" s="133"/>
      <c r="H554" s="133"/>
      <c r="I554" s="133"/>
    </row>
    <row r="555" ht="14.25" customHeight="1">
      <c r="B555" s="222"/>
      <c r="G555" s="133"/>
      <c r="H555" s="133"/>
      <c r="I555" s="133"/>
    </row>
    <row r="556" ht="14.25" customHeight="1">
      <c r="B556" s="222"/>
      <c r="G556" s="133"/>
      <c r="H556" s="133"/>
      <c r="I556" s="133"/>
    </row>
    <row r="557" ht="14.25" customHeight="1">
      <c r="B557" s="222"/>
      <c r="G557" s="133"/>
      <c r="H557" s="133"/>
      <c r="I557" s="133"/>
    </row>
    <row r="558" ht="14.25" customHeight="1">
      <c r="B558" s="222"/>
      <c r="G558" s="133"/>
      <c r="H558" s="133"/>
      <c r="I558" s="133"/>
    </row>
    <row r="559" ht="14.25" customHeight="1">
      <c r="B559" s="222"/>
      <c r="G559" s="133"/>
      <c r="H559" s="133"/>
      <c r="I559" s="133"/>
    </row>
    <row r="560" ht="14.25" customHeight="1">
      <c r="B560" s="222"/>
      <c r="G560" s="133"/>
      <c r="H560" s="133"/>
      <c r="I560" s="133"/>
    </row>
    <row r="561" ht="14.25" customHeight="1">
      <c r="B561" s="222"/>
      <c r="G561" s="133"/>
      <c r="H561" s="133"/>
      <c r="I561" s="133"/>
    </row>
    <row r="562" ht="14.25" customHeight="1">
      <c r="B562" s="222"/>
      <c r="G562" s="133"/>
      <c r="H562" s="133"/>
      <c r="I562" s="133"/>
    </row>
    <row r="563" ht="14.25" customHeight="1">
      <c r="B563" s="222"/>
      <c r="G563" s="133"/>
      <c r="H563" s="133"/>
      <c r="I563" s="133"/>
    </row>
    <row r="564" ht="14.25" customHeight="1">
      <c r="B564" s="222"/>
      <c r="G564" s="133"/>
      <c r="H564" s="133"/>
      <c r="I564" s="133"/>
    </row>
    <row r="565" ht="14.25" customHeight="1">
      <c r="B565" s="222"/>
      <c r="G565" s="133"/>
      <c r="H565" s="133"/>
      <c r="I565" s="133"/>
    </row>
    <row r="566" ht="14.25" customHeight="1">
      <c r="B566" s="222"/>
      <c r="G566" s="133"/>
      <c r="H566" s="133"/>
      <c r="I566" s="133"/>
    </row>
    <row r="567" ht="14.25" customHeight="1">
      <c r="B567" s="222"/>
      <c r="G567" s="133"/>
      <c r="H567" s="133"/>
      <c r="I567" s="133"/>
    </row>
    <row r="568" ht="14.25" customHeight="1">
      <c r="B568" s="222"/>
      <c r="G568" s="133"/>
      <c r="H568" s="133"/>
      <c r="I568" s="133"/>
    </row>
    <row r="569" ht="14.25" customHeight="1">
      <c r="B569" s="222"/>
      <c r="G569" s="133"/>
      <c r="H569" s="133"/>
      <c r="I569" s="133"/>
    </row>
    <row r="570" ht="14.25" customHeight="1">
      <c r="B570" s="222"/>
      <c r="G570" s="133"/>
      <c r="H570" s="133"/>
      <c r="I570" s="133"/>
    </row>
    <row r="571" ht="14.25" customHeight="1">
      <c r="B571" s="222"/>
      <c r="G571" s="133"/>
      <c r="H571" s="133"/>
      <c r="I571" s="133"/>
    </row>
    <row r="572" ht="14.25" customHeight="1">
      <c r="B572" s="222"/>
      <c r="G572" s="133"/>
      <c r="H572" s="133"/>
      <c r="I572" s="133"/>
    </row>
    <row r="573" ht="14.25" customHeight="1">
      <c r="B573" s="222"/>
      <c r="G573" s="133"/>
      <c r="H573" s="133"/>
      <c r="I573" s="133"/>
    </row>
    <row r="574" ht="14.25" customHeight="1">
      <c r="B574" s="222"/>
      <c r="G574" s="133"/>
      <c r="H574" s="133"/>
      <c r="I574" s="133"/>
    </row>
    <row r="575" ht="14.25" customHeight="1">
      <c r="B575" s="222"/>
      <c r="G575" s="133"/>
      <c r="H575" s="133"/>
      <c r="I575" s="133"/>
    </row>
    <row r="576" ht="14.25" customHeight="1">
      <c r="B576" s="222"/>
      <c r="G576" s="133"/>
      <c r="H576" s="133"/>
      <c r="I576" s="133"/>
    </row>
    <row r="577" ht="14.25" customHeight="1">
      <c r="B577" s="222"/>
      <c r="G577" s="133"/>
      <c r="H577" s="133"/>
      <c r="I577" s="133"/>
    </row>
    <row r="578" ht="14.25" customHeight="1">
      <c r="B578" s="222"/>
      <c r="G578" s="133"/>
      <c r="H578" s="133"/>
      <c r="I578" s="133"/>
    </row>
    <row r="579" ht="14.25" customHeight="1">
      <c r="B579" s="222"/>
      <c r="G579" s="133"/>
      <c r="H579" s="133"/>
      <c r="I579" s="133"/>
    </row>
    <row r="580" ht="14.25" customHeight="1">
      <c r="B580" s="222"/>
      <c r="G580" s="133"/>
      <c r="H580" s="133"/>
      <c r="I580" s="133"/>
    </row>
    <row r="581" ht="14.25" customHeight="1">
      <c r="B581" s="222"/>
      <c r="G581" s="133"/>
      <c r="H581" s="133"/>
      <c r="I581" s="133"/>
    </row>
    <row r="582" ht="14.25" customHeight="1">
      <c r="B582" s="222"/>
      <c r="G582" s="133"/>
      <c r="H582" s="133"/>
      <c r="I582" s="133"/>
    </row>
    <row r="583" ht="14.25" customHeight="1">
      <c r="B583" s="222"/>
      <c r="G583" s="133"/>
      <c r="H583" s="133"/>
      <c r="I583" s="133"/>
    </row>
    <row r="584" ht="14.25" customHeight="1">
      <c r="B584" s="222"/>
      <c r="G584" s="133"/>
      <c r="H584" s="133"/>
      <c r="I584" s="133"/>
    </row>
    <row r="585" ht="14.25" customHeight="1">
      <c r="B585" s="222"/>
      <c r="G585" s="133"/>
      <c r="H585" s="133"/>
      <c r="I585" s="133"/>
    </row>
    <row r="586" ht="14.25" customHeight="1">
      <c r="B586" s="222"/>
      <c r="G586" s="133"/>
      <c r="H586" s="133"/>
      <c r="I586" s="133"/>
    </row>
    <row r="587" ht="14.25" customHeight="1">
      <c r="B587" s="222"/>
      <c r="G587" s="133"/>
      <c r="H587" s="133"/>
      <c r="I587" s="133"/>
    </row>
    <row r="588" ht="14.25" customHeight="1">
      <c r="B588" s="222"/>
      <c r="G588" s="133"/>
      <c r="H588" s="133"/>
      <c r="I588" s="133"/>
    </row>
    <row r="589" ht="14.25" customHeight="1">
      <c r="B589" s="222"/>
      <c r="G589" s="133"/>
      <c r="H589" s="133"/>
      <c r="I589" s="133"/>
    </row>
    <row r="590" ht="14.25" customHeight="1">
      <c r="B590" s="222"/>
      <c r="G590" s="133"/>
      <c r="H590" s="133"/>
      <c r="I590" s="133"/>
    </row>
    <row r="591" ht="14.25" customHeight="1">
      <c r="B591" s="222"/>
      <c r="G591" s="133"/>
      <c r="H591" s="133"/>
      <c r="I591" s="133"/>
    </row>
    <row r="592" ht="14.25" customHeight="1">
      <c r="B592" s="222"/>
      <c r="G592" s="133"/>
      <c r="H592" s="133"/>
      <c r="I592" s="133"/>
    </row>
    <row r="593" ht="14.25" customHeight="1">
      <c r="B593" s="222"/>
      <c r="G593" s="133"/>
      <c r="H593" s="133"/>
      <c r="I593" s="133"/>
    </row>
    <row r="594" ht="14.25" customHeight="1">
      <c r="B594" s="222"/>
      <c r="G594" s="133"/>
      <c r="H594" s="133"/>
      <c r="I594" s="133"/>
    </row>
    <row r="595" ht="14.25" customHeight="1">
      <c r="B595" s="222"/>
      <c r="G595" s="133"/>
      <c r="H595" s="133"/>
      <c r="I595" s="133"/>
    </row>
    <row r="596" ht="14.25" customHeight="1">
      <c r="B596" s="222"/>
      <c r="G596" s="133"/>
      <c r="H596" s="133"/>
      <c r="I596" s="133"/>
    </row>
    <row r="597" ht="14.25" customHeight="1">
      <c r="B597" s="222"/>
      <c r="G597" s="133"/>
      <c r="H597" s="133"/>
      <c r="I597" s="133"/>
    </row>
    <row r="598" ht="14.25" customHeight="1">
      <c r="B598" s="222"/>
      <c r="G598" s="133"/>
      <c r="H598" s="133"/>
      <c r="I598" s="133"/>
    </row>
    <row r="599" ht="14.25" customHeight="1">
      <c r="B599" s="222"/>
      <c r="G599" s="133"/>
      <c r="H599" s="133"/>
      <c r="I599" s="133"/>
    </row>
    <row r="600" ht="14.25" customHeight="1">
      <c r="B600" s="222"/>
      <c r="G600" s="133"/>
      <c r="H600" s="133"/>
      <c r="I600" s="133"/>
    </row>
    <row r="601" ht="14.25" customHeight="1">
      <c r="B601" s="222"/>
      <c r="G601" s="133"/>
      <c r="H601" s="133"/>
      <c r="I601" s="133"/>
    </row>
    <row r="602" ht="14.25" customHeight="1">
      <c r="B602" s="222"/>
      <c r="G602" s="133"/>
      <c r="H602" s="133"/>
      <c r="I602" s="133"/>
    </row>
    <row r="603" ht="14.25" customHeight="1">
      <c r="B603" s="222"/>
      <c r="G603" s="133"/>
      <c r="H603" s="133"/>
      <c r="I603" s="133"/>
    </row>
    <row r="604" ht="14.25" customHeight="1">
      <c r="B604" s="222"/>
      <c r="G604" s="133"/>
      <c r="H604" s="133"/>
      <c r="I604" s="133"/>
    </row>
    <row r="605" ht="14.25" customHeight="1">
      <c r="B605" s="222"/>
      <c r="G605" s="133"/>
      <c r="H605" s="133"/>
      <c r="I605" s="133"/>
    </row>
    <row r="606" ht="14.25" customHeight="1">
      <c r="B606" s="222"/>
      <c r="G606" s="133"/>
      <c r="H606" s="133"/>
      <c r="I606" s="133"/>
    </row>
    <row r="607" ht="14.25" customHeight="1">
      <c r="B607" s="222"/>
      <c r="G607" s="133"/>
      <c r="H607" s="133"/>
      <c r="I607" s="133"/>
    </row>
    <row r="608" ht="14.25" customHeight="1">
      <c r="B608" s="222"/>
      <c r="G608" s="133"/>
      <c r="H608" s="133"/>
      <c r="I608" s="133"/>
    </row>
    <row r="609" ht="14.25" customHeight="1">
      <c r="B609" s="222"/>
      <c r="G609" s="133"/>
      <c r="H609" s="133"/>
      <c r="I609" s="133"/>
    </row>
    <row r="610" ht="14.25" customHeight="1">
      <c r="B610" s="222"/>
      <c r="G610" s="133"/>
      <c r="H610" s="133"/>
      <c r="I610" s="133"/>
    </row>
    <row r="611" ht="14.25" customHeight="1">
      <c r="B611" s="222"/>
      <c r="G611" s="133"/>
      <c r="H611" s="133"/>
      <c r="I611" s="133"/>
    </row>
    <row r="612" ht="14.25" customHeight="1">
      <c r="B612" s="222"/>
      <c r="G612" s="133"/>
      <c r="H612" s="133"/>
      <c r="I612" s="133"/>
    </row>
    <row r="613" ht="14.25" customHeight="1">
      <c r="B613" s="222"/>
      <c r="G613" s="133"/>
      <c r="H613" s="133"/>
      <c r="I613" s="133"/>
    </row>
    <row r="614" ht="14.25" customHeight="1">
      <c r="B614" s="222"/>
      <c r="G614" s="133"/>
      <c r="H614" s="133"/>
      <c r="I614" s="133"/>
    </row>
    <row r="615" ht="14.25" customHeight="1">
      <c r="B615" s="222"/>
      <c r="G615" s="133"/>
      <c r="H615" s="133"/>
      <c r="I615" s="133"/>
    </row>
    <row r="616" ht="14.25" customHeight="1">
      <c r="B616" s="222"/>
      <c r="G616" s="133"/>
      <c r="H616" s="133"/>
      <c r="I616" s="133"/>
    </row>
    <row r="617" ht="14.25" customHeight="1">
      <c r="B617" s="222"/>
      <c r="G617" s="133"/>
      <c r="H617" s="133"/>
      <c r="I617" s="133"/>
    </row>
    <row r="618" ht="14.25" customHeight="1">
      <c r="B618" s="222"/>
      <c r="G618" s="133"/>
      <c r="H618" s="133"/>
      <c r="I618" s="133"/>
    </row>
    <row r="619" ht="14.25" customHeight="1">
      <c r="B619" s="222"/>
      <c r="G619" s="133"/>
      <c r="H619" s="133"/>
      <c r="I619" s="133"/>
    </row>
    <row r="620" ht="14.25" customHeight="1">
      <c r="B620" s="222"/>
      <c r="G620" s="133"/>
      <c r="H620" s="133"/>
      <c r="I620" s="133"/>
    </row>
    <row r="621" ht="14.25" customHeight="1">
      <c r="B621" s="222"/>
      <c r="G621" s="133"/>
      <c r="H621" s="133"/>
      <c r="I621" s="133"/>
    </row>
    <row r="622" ht="14.25" customHeight="1">
      <c r="B622" s="222"/>
      <c r="G622" s="133"/>
      <c r="H622" s="133"/>
      <c r="I622" s="133"/>
    </row>
    <row r="623" ht="14.25" customHeight="1">
      <c r="B623" s="222"/>
      <c r="G623" s="133"/>
      <c r="H623" s="133"/>
      <c r="I623" s="133"/>
    </row>
    <row r="624" ht="14.25" customHeight="1">
      <c r="B624" s="222"/>
      <c r="G624" s="133"/>
      <c r="H624" s="133"/>
      <c r="I624" s="133"/>
    </row>
    <row r="625" ht="14.25" customHeight="1">
      <c r="B625" s="222"/>
      <c r="G625" s="133"/>
      <c r="H625" s="133"/>
      <c r="I625" s="133"/>
    </row>
    <row r="626" ht="14.25" customHeight="1">
      <c r="B626" s="222"/>
      <c r="G626" s="133"/>
      <c r="H626" s="133"/>
      <c r="I626" s="133"/>
    </row>
    <row r="627" ht="14.25" customHeight="1">
      <c r="B627" s="222"/>
      <c r="G627" s="133"/>
      <c r="H627" s="133"/>
      <c r="I627" s="133"/>
    </row>
    <row r="628" ht="14.25" customHeight="1">
      <c r="B628" s="222"/>
      <c r="G628" s="133"/>
      <c r="H628" s="133"/>
      <c r="I628" s="133"/>
    </row>
    <row r="629" ht="14.25" customHeight="1">
      <c r="B629" s="222"/>
      <c r="G629" s="133"/>
      <c r="H629" s="133"/>
      <c r="I629" s="133"/>
    </row>
    <row r="630" ht="14.25" customHeight="1">
      <c r="B630" s="222"/>
      <c r="G630" s="133"/>
      <c r="H630" s="133"/>
      <c r="I630" s="133"/>
    </row>
    <row r="631" ht="14.25" customHeight="1">
      <c r="B631" s="222"/>
      <c r="G631" s="133"/>
      <c r="H631" s="133"/>
      <c r="I631" s="133"/>
    </row>
    <row r="632" ht="14.25" customHeight="1">
      <c r="B632" s="222"/>
      <c r="G632" s="133"/>
      <c r="H632" s="133"/>
      <c r="I632" s="133"/>
    </row>
    <row r="633" ht="14.25" customHeight="1">
      <c r="B633" s="222"/>
      <c r="G633" s="133"/>
      <c r="H633" s="133"/>
      <c r="I633" s="133"/>
    </row>
    <row r="634" ht="14.25" customHeight="1">
      <c r="B634" s="222"/>
      <c r="G634" s="133"/>
      <c r="H634" s="133"/>
      <c r="I634" s="133"/>
    </row>
    <row r="635" ht="14.25" customHeight="1">
      <c r="B635" s="222"/>
      <c r="G635" s="133"/>
      <c r="H635" s="133"/>
      <c r="I635" s="133"/>
    </row>
    <row r="636" ht="14.25" customHeight="1">
      <c r="B636" s="222"/>
      <c r="G636" s="133"/>
      <c r="H636" s="133"/>
      <c r="I636" s="133"/>
    </row>
    <row r="637" ht="14.25" customHeight="1">
      <c r="B637" s="222"/>
      <c r="G637" s="133"/>
      <c r="H637" s="133"/>
      <c r="I637" s="133"/>
    </row>
    <row r="638" ht="14.25" customHeight="1">
      <c r="B638" s="222"/>
      <c r="G638" s="133"/>
      <c r="H638" s="133"/>
      <c r="I638" s="133"/>
    </row>
    <row r="639" ht="14.25" customHeight="1">
      <c r="B639" s="222"/>
      <c r="G639" s="133"/>
      <c r="H639" s="133"/>
      <c r="I639" s="133"/>
    </row>
    <row r="640" ht="14.25" customHeight="1">
      <c r="B640" s="222"/>
      <c r="G640" s="133"/>
      <c r="H640" s="133"/>
      <c r="I640" s="133"/>
    </row>
    <row r="641" ht="14.25" customHeight="1">
      <c r="B641" s="222"/>
      <c r="G641" s="133"/>
      <c r="H641" s="133"/>
      <c r="I641" s="133"/>
    </row>
    <row r="642" ht="14.25" customHeight="1">
      <c r="B642" s="222"/>
      <c r="G642" s="133"/>
      <c r="H642" s="133"/>
      <c r="I642" s="133"/>
    </row>
    <row r="643" ht="14.25" customHeight="1">
      <c r="B643" s="222"/>
      <c r="G643" s="133"/>
      <c r="H643" s="133"/>
      <c r="I643" s="133"/>
    </row>
    <row r="644" ht="14.25" customHeight="1">
      <c r="B644" s="222"/>
      <c r="G644" s="133"/>
      <c r="H644" s="133"/>
      <c r="I644" s="133"/>
    </row>
    <row r="645" ht="14.25" customHeight="1">
      <c r="B645" s="222"/>
      <c r="G645" s="133"/>
      <c r="H645" s="133"/>
      <c r="I645" s="133"/>
    </row>
    <row r="646" ht="14.25" customHeight="1">
      <c r="B646" s="222"/>
      <c r="G646" s="133"/>
      <c r="H646" s="133"/>
      <c r="I646" s="133"/>
    </row>
    <row r="647" ht="14.25" customHeight="1">
      <c r="B647" s="222"/>
      <c r="G647" s="133"/>
      <c r="H647" s="133"/>
      <c r="I647" s="133"/>
    </row>
    <row r="648" ht="14.25" customHeight="1">
      <c r="B648" s="222"/>
      <c r="G648" s="133"/>
      <c r="H648" s="133"/>
      <c r="I648" s="133"/>
    </row>
    <row r="649" ht="14.25" customHeight="1">
      <c r="B649" s="222"/>
      <c r="G649" s="133"/>
      <c r="H649" s="133"/>
      <c r="I649" s="133"/>
    </row>
    <row r="650" ht="14.25" customHeight="1">
      <c r="B650" s="222"/>
      <c r="G650" s="133"/>
      <c r="H650" s="133"/>
      <c r="I650" s="133"/>
    </row>
    <row r="651" ht="14.25" customHeight="1">
      <c r="B651" s="222"/>
      <c r="G651" s="133"/>
      <c r="H651" s="133"/>
      <c r="I651" s="133"/>
    </row>
    <row r="652" ht="14.25" customHeight="1">
      <c r="B652" s="222"/>
      <c r="G652" s="133"/>
      <c r="H652" s="133"/>
      <c r="I652" s="133"/>
    </row>
    <row r="653" ht="14.25" customHeight="1">
      <c r="B653" s="222"/>
      <c r="G653" s="133"/>
      <c r="H653" s="133"/>
      <c r="I653" s="133"/>
    </row>
    <row r="654" ht="14.25" customHeight="1">
      <c r="B654" s="222"/>
      <c r="G654" s="133"/>
      <c r="H654" s="133"/>
      <c r="I654" s="133"/>
    </row>
    <row r="655" ht="14.25" customHeight="1">
      <c r="B655" s="222"/>
      <c r="G655" s="133"/>
      <c r="H655" s="133"/>
      <c r="I655" s="133"/>
    </row>
    <row r="656" ht="14.25" customHeight="1">
      <c r="B656" s="222"/>
      <c r="G656" s="133"/>
      <c r="H656" s="133"/>
      <c r="I656" s="133"/>
    </row>
    <row r="657" ht="14.25" customHeight="1">
      <c r="B657" s="222"/>
      <c r="G657" s="133"/>
      <c r="H657" s="133"/>
      <c r="I657" s="133"/>
    </row>
    <row r="658" ht="14.25" customHeight="1">
      <c r="B658" s="222"/>
      <c r="G658" s="133"/>
      <c r="H658" s="133"/>
      <c r="I658" s="133"/>
    </row>
    <row r="659" ht="14.25" customHeight="1">
      <c r="B659" s="222"/>
      <c r="G659" s="133"/>
      <c r="H659" s="133"/>
      <c r="I659" s="133"/>
    </row>
    <row r="660" ht="14.25" customHeight="1">
      <c r="B660" s="222"/>
      <c r="G660" s="133"/>
      <c r="H660" s="133"/>
      <c r="I660" s="133"/>
    </row>
    <row r="661" ht="14.25" customHeight="1">
      <c r="B661" s="222"/>
      <c r="G661" s="133"/>
      <c r="H661" s="133"/>
      <c r="I661" s="133"/>
    </row>
    <row r="662" ht="14.25" customHeight="1">
      <c r="B662" s="222"/>
      <c r="G662" s="133"/>
      <c r="H662" s="133"/>
      <c r="I662" s="133"/>
    </row>
    <row r="663" ht="14.25" customHeight="1">
      <c r="B663" s="222"/>
      <c r="G663" s="133"/>
      <c r="H663" s="133"/>
      <c r="I663" s="133"/>
    </row>
    <row r="664" ht="14.25" customHeight="1">
      <c r="B664" s="222"/>
      <c r="G664" s="133"/>
      <c r="H664" s="133"/>
      <c r="I664" s="133"/>
    </row>
    <row r="665" ht="14.25" customHeight="1">
      <c r="B665" s="222"/>
      <c r="G665" s="133"/>
      <c r="H665" s="133"/>
      <c r="I665" s="133"/>
    </row>
    <row r="666" ht="14.25" customHeight="1">
      <c r="B666" s="222"/>
      <c r="G666" s="133"/>
      <c r="H666" s="133"/>
      <c r="I666" s="133"/>
    </row>
    <row r="667" ht="14.25" customHeight="1">
      <c r="B667" s="222"/>
      <c r="G667" s="133"/>
      <c r="H667" s="133"/>
      <c r="I667" s="133"/>
    </row>
    <row r="668" ht="14.25" customHeight="1">
      <c r="B668" s="222"/>
      <c r="G668" s="133"/>
      <c r="H668" s="133"/>
      <c r="I668" s="133"/>
    </row>
    <row r="669" ht="14.25" customHeight="1">
      <c r="B669" s="222"/>
      <c r="G669" s="133"/>
      <c r="H669" s="133"/>
      <c r="I669" s="133"/>
    </row>
    <row r="670" ht="14.25" customHeight="1">
      <c r="B670" s="222"/>
      <c r="G670" s="133"/>
      <c r="H670" s="133"/>
      <c r="I670" s="133"/>
    </row>
    <row r="671" ht="14.25" customHeight="1">
      <c r="B671" s="222"/>
      <c r="G671" s="133"/>
      <c r="H671" s="133"/>
      <c r="I671" s="133"/>
    </row>
    <row r="672" ht="14.25" customHeight="1">
      <c r="B672" s="222"/>
      <c r="G672" s="133"/>
      <c r="H672" s="133"/>
      <c r="I672" s="133"/>
    </row>
    <row r="673" ht="14.25" customHeight="1">
      <c r="B673" s="222"/>
      <c r="G673" s="133"/>
      <c r="H673" s="133"/>
      <c r="I673" s="133"/>
    </row>
    <row r="674" ht="14.25" customHeight="1">
      <c r="B674" s="222"/>
      <c r="G674" s="133"/>
      <c r="H674" s="133"/>
      <c r="I674" s="133"/>
    </row>
    <row r="675" ht="14.25" customHeight="1">
      <c r="B675" s="222"/>
      <c r="G675" s="133"/>
      <c r="H675" s="133"/>
      <c r="I675" s="133"/>
    </row>
    <row r="676" ht="14.25" customHeight="1">
      <c r="B676" s="222"/>
      <c r="G676" s="133"/>
      <c r="H676" s="133"/>
      <c r="I676" s="133"/>
    </row>
    <row r="677" ht="14.25" customHeight="1">
      <c r="B677" s="222"/>
      <c r="G677" s="133"/>
      <c r="H677" s="133"/>
      <c r="I677" s="133"/>
    </row>
    <row r="678" ht="14.25" customHeight="1">
      <c r="B678" s="222"/>
      <c r="G678" s="133"/>
      <c r="H678" s="133"/>
      <c r="I678" s="133"/>
    </row>
    <row r="679" ht="14.25" customHeight="1">
      <c r="B679" s="222"/>
      <c r="G679" s="133"/>
      <c r="H679" s="133"/>
      <c r="I679" s="133"/>
    </row>
    <row r="680" ht="14.25" customHeight="1">
      <c r="B680" s="222"/>
      <c r="G680" s="133"/>
      <c r="H680" s="133"/>
      <c r="I680" s="133"/>
    </row>
    <row r="681" ht="14.25" customHeight="1">
      <c r="B681" s="222"/>
      <c r="G681" s="133"/>
      <c r="H681" s="133"/>
      <c r="I681" s="133"/>
    </row>
    <row r="682" ht="14.25" customHeight="1">
      <c r="B682" s="222"/>
      <c r="G682" s="133"/>
      <c r="H682" s="133"/>
      <c r="I682" s="133"/>
    </row>
    <row r="683" ht="14.25" customHeight="1">
      <c r="B683" s="222"/>
      <c r="G683" s="133"/>
      <c r="H683" s="133"/>
      <c r="I683" s="133"/>
    </row>
    <row r="684" ht="14.25" customHeight="1">
      <c r="B684" s="222"/>
      <c r="G684" s="133"/>
      <c r="H684" s="133"/>
      <c r="I684" s="133"/>
    </row>
    <row r="685" ht="14.25" customHeight="1">
      <c r="B685" s="222"/>
      <c r="G685" s="133"/>
      <c r="H685" s="133"/>
      <c r="I685" s="133"/>
    </row>
    <row r="686" ht="14.25" customHeight="1">
      <c r="B686" s="222"/>
      <c r="G686" s="133"/>
      <c r="H686" s="133"/>
      <c r="I686" s="133"/>
    </row>
    <row r="687" ht="14.25" customHeight="1">
      <c r="B687" s="222"/>
      <c r="G687" s="133"/>
      <c r="H687" s="133"/>
      <c r="I687" s="133"/>
    </row>
    <row r="688" ht="14.25" customHeight="1">
      <c r="B688" s="222"/>
      <c r="G688" s="133"/>
      <c r="H688" s="133"/>
      <c r="I688" s="133"/>
    </row>
    <row r="689" ht="14.25" customHeight="1">
      <c r="B689" s="222"/>
      <c r="G689" s="133"/>
      <c r="H689" s="133"/>
      <c r="I689" s="133"/>
    </row>
    <row r="690" ht="14.25" customHeight="1">
      <c r="B690" s="222"/>
      <c r="G690" s="133"/>
      <c r="H690" s="133"/>
      <c r="I690" s="133"/>
    </row>
    <row r="691" ht="14.25" customHeight="1">
      <c r="B691" s="222"/>
      <c r="G691" s="133"/>
      <c r="H691" s="133"/>
      <c r="I691" s="133"/>
    </row>
    <row r="692" ht="14.25" customHeight="1">
      <c r="B692" s="222"/>
      <c r="G692" s="133"/>
      <c r="H692" s="133"/>
      <c r="I692" s="133"/>
    </row>
    <row r="693" ht="14.25" customHeight="1">
      <c r="B693" s="222"/>
      <c r="G693" s="133"/>
      <c r="H693" s="133"/>
      <c r="I693" s="133"/>
    </row>
    <row r="694" ht="14.25" customHeight="1">
      <c r="B694" s="222"/>
      <c r="G694" s="133"/>
      <c r="H694" s="133"/>
      <c r="I694" s="133"/>
    </row>
    <row r="695" ht="14.25" customHeight="1">
      <c r="B695" s="222"/>
      <c r="G695" s="133"/>
      <c r="H695" s="133"/>
      <c r="I695" s="133"/>
    </row>
    <row r="696" ht="14.25" customHeight="1">
      <c r="B696" s="222"/>
      <c r="G696" s="133"/>
      <c r="H696" s="133"/>
      <c r="I696" s="133"/>
    </row>
    <row r="697" ht="14.25" customHeight="1">
      <c r="B697" s="222"/>
      <c r="G697" s="133"/>
      <c r="H697" s="133"/>
      <c r="I697" s="133"/>
    </row>
    <row r="698" ht="14.25" customHeight="1">
      <c r="B698" s="222"/>
      <c r="G698" s="133"/>
      <c r="H698" s="133"/>
      <c r="I698" s="133"/>
    </row>
    <row r="699" ht="14.25" customHeight="1">
      <c r="B699" s="222"/>
      <c r="G699" s="133"/>
      <c r="H699" s="133"/>
      <c r="I699" s="133"/>
    </row>
    <row r="700" ht="14.25" customHeight="1">
      <c r="B700" s="222"/>
      <c r="G700" s="133"/>
      <c r="H700" s="133"/>
      <c r="I700" s="133"/>
    </row>
    <row r="701" ht="14.25" customHeight="1">
      <c r="B701" s="222"/>
      <c r="G701" s="133"/>
      <c r="H701" s="133"/>
      <c r="I701" s="133"/>
    </row>
    <row r="702" ht="14.25" customHeight="1">
      <c r="B702" s="222"/>
      <c r="G702" s="133"/>
      <c r="H702" s="133"/>
      <c r="I702" s="133"/>
    </row>
    <row r="703" ht="14.25" customHeight="1">
      <c r="B703" s="222"/>
      <c r="G703" s="133"/>
      <c r="H703" s="133"/>
      <c r="I703" s="133"/>
    </row>
    <row r="704" ht="14.25" customHeight="1">
      <c r="B704" s="222"/>
      <c r="G704" s="133"/>
      <c r="H704" s="133"/>
      <c r="I704" s="133"/>
    </row>
    <row r="705" ht="14.25" customHeight="1">
      <c r="B705" s="222"/>
      <c r="G705" s="133"/>
      <c r="H705" s="133"/>
      <c r="I705" s="133"/>
    </row>
    <row r="706" ht="14.25" customHeight="1">
      <c r="B706" s="222"/>
      <c r="G706" s="133"/>
      <c r="H706" s="133"/>
      <c r="I706" s="133"/>
    </row>
    <row r="707" ht="14.25" customHeight="1">
      <c r="B707" s="222"/>
      <c r="G707" s="133"/>
      <c r="H707" s="133"/>
      <c r="I707" s="133"/>
    </row>
    <row r="708" ht="14.25" customHeight="1">
      <c r="B708" s="222"/>
      <c r="G708" s="133"/>
      <c r="H708" s="133"/>
      <c r="I708" s="133"/>
    </row>
    <row r="709" ht="14.25" customHeight="1">
      <c r="B709" s="222"/>
      <c r="G709" s="133"/>
      <c r="H709" s="133"/>
      <c r="I709" s="133"/>
    </row>
    <row r="710" ht="14.25" customHeight="1">
      <c r="B710" s="222"/>
      <c r="G710" s="133"/>
      <c r="H710" s="133"/>
      <c r="I710" s="133"/>
    </row>
    <row r="711" ht="14.25" customHeight="1">
      <c r="B711" s="222"/>
      <c r="G711" s="133"/>
      <c r="H711" s="133"/>
      <c r="I711" s="133"/>
    </row>
    <row r="712" ht="14.25" customHeight="1">
      <c r="B712" s="222"/>
      <c r="G712" s="133"/>
      <c r="H712" s="133"/>
      <c r="I712" s="133"/>
    </row>
    <row r="713" ht="14.25" customHeight="1">
      <c r="B713" s="222"/>
      <c r="G713" s="133"/>
      <c r="H713" s="133"/>
      <c r="I713" s="133"/>
    </row>
    <row r="714" ht="14.25" customHeight="1">
      <c r="B714" s="222"/>
      <c r="G714" s="133"/>
      <c r="H714" s="133"/>
      <c r="I714" s="133"/>
    </row>
    <row r="715" ht="14.25" customHeight="1">
      <c r="B715" s="222"/>
      <c r="G715" s="133"/>
      <c r="H715" s="133"/>
      <c r="I715" s="133"/>
    </row>
    <row r="716" ht="14.25" customHeight="1">
      <c r="B716" s="222"/>
      <c r="G716" s="133"/>
      <c r="H716" s="133"/>
      <c r="I716" s="133"/>
    </row>
    <row r="717" ht="14.25" customHeight="1">
      <c r="B717" s="222"/>
      <c r="G717" s="133"/>
      <c r="H717" s="133"/>
      <c r="I717" s="133"/>
    </row>
    <row r="718" ht="14.25" customHeight="1">
      <c r="B718" s="222"/>
      <c r="G718" s="133"/>
      <c r="H718" s="133"/>
      <c r="I718" s="133"/>
    </row>
    <row r="719" ht="14.25" customHeight="1">
      <c r="B719" s="222"/>
      <c r="G719" s="133"/>
      <c r="H719" s="133"/>
      <c r="I719" s="133"/>
    </row>
    <row r="720" ht="14.25" customHeight="1">
      <c r="B720" s="222"/>
      <c r="G720" s="133"/>
      <c r="H720" s="133"/>
      <c r="I720" s="133"/>
    </row>
    <row r="721" ht="14.25" customHeight="1">
      <c r="B721" s="222"/>
      <c r="G721" s="133"/>
      <c r="H721" s="133"/>
      <c r="I721" s="133"/>
    </row>
    <row r="722" ht="14.25" customHeight="1">
      <c r="B722" s="222"/>
      <c r="G722" s="133"/>
      <c r="H722" s="133"/>
      <c r="I722" s="133"/>
    </row>
    <row r="723" ht="14.25" customHeight="1">
      <c r="B723" s="222"/>
      <c r="G723" s="133"/>
      <c r="H723" s="133"/>
      <c r="I723" s="133"/>
    </row>
    <row r="724" ht="14.25" customHeight="1">
      <c r="B724" s="222"/>
      <c r="G724" s="133"/>
      <c r="H724" s="133"/>
      <c r="I724" s="133"/>
    </row>
    <row r="725" ht="14.25" customHeight="1">
      <c r="B725" s="222"/>
      <c r="G725" s="133"/>
      <c r="H725" s="133"/>
      <c r="I725" s="133"/>
    </row>
    <row r="726" ht="14.25" customHeight="1">
      <c r="B726" s="222"/>
      <c r="G726" s="133"/>
      <c r="H726" s="133"/>
      <c r="I726" s="133"/>
    </row>
    <row r="727" ht="14.25" customHeight="1">
      <c r="B727" s="222"/>
      <c r="G727" s="133"/>
      <c r="H727" s="133"/>
      <c r="I727" s="133"/>
    </row>
    <row r="728" ht="14.25" customHeight="1">
      <c r="B728" s="222"/>
      <c r="G728" s="133"/>
      <c r="H728" s="133"/>
      <c r="I728" s="133"/>
    </row>
    <row r="729" ht="14.25" customHeight="1">
      <c r="B729" s="222"/>
      <c r="G729" s="133"/>
      <c r="H729" s="133"/>
      <c r="I729" s="133"/>
    </row>
    <row r="730" ht="14.25" customHeight="1">
      <c r="B730" s="222"/>
      <c r="G730" s="133"/>
      <c r="H730" s="133"/>
      <c r="I730" s="133"/>
    </row>
    <row r="731" ht="14.25" customHeight="1">
      <c r="B731" s="222"/>
      <c r="G731" s="133"/>
      <c r="H731" s="133"/>
      <c r="I731" s="133"/>
    </row>
    <row r="732" ht="14.25" customHeight="1">
      <c r="B732" s="222"/>
      <c r="G732" s="133"/>
      <c r="H732" s="133"/>
      <c r="I732" s="133"/>
    </row>
    <row r="733" ht="14.25" customHeight="1">
      <c r="B733" s="222"/>
      <c r="G733" s="133"/>
      <c r="H733" s="133"/>
      <c r="I733" s="133"/>
    </row>
    <row r="734" ht="14.25" customHeight="1">
      <c r="B734" s="222"/>
      <c r="G734" s="133"/>
      <c r="H734" s="133"/>
      <c r="I734" s="133"/>
    </row>
    <row r="735" ht="14.25" customHeight="1">
      <c r="B735" s="222"/>
      <c r="G735" s="133"/>
      <c r="H735" s="133"/>
      <c r="I735" s="133"/>
    </row>
    <row r="736" ht="14.25" customHeight="1">
      <c r="B736" s="222"/>
      <c r="G736" s="133"/>
      <c r="H736" s="133"/>
      <c r="I736" s="133"/>
    </row>
    <row r="737" ht="14.25" customHeight="1">
      <c r="B737" s="222"/>
      <c r="G737" s="133"/>
      <c r="H737" s="133"/>
      <c r="I737" s="133"/>
    </row>
    <row r="738" ht="14.25" customHeight="1">
      <c r="B738" s="222"/>
      <c r="G738" s="133"/>
      <c r="H738" s="133"/>
      <c r="I738" s="133"/>
    </row>
    <row r="739" ht="14.25" customHeight="1">
      <c r="B739" s="222"/>
      <c r="G739" s="133"/>
      <c r="H739" s="133"/>
      <c r="I739" s="133"/>
    </row>
    <row r="740" ht="14.25" customHeight="1">
      <c r="B740" s="222"/>
      <c r="G740" s="133"/>
      <c r="H740" s="133"/>
      <c r="I740" s="133"/>
    </row>
    <row r="741" ht="14.25" customHeight="1">
      <c r="B741" s="222"/>
      <c r="G741" s="133"/>
      <c r="H741" s="133"/>
      <c r="I741" s="133"/>
    </row>
    <row r="742" ht="14.25" customHeight="1">
      <c r="B742" s="222"/>
      <c r="G742" s="133"/>
      <c r="H742" s="133"/>
      <c r="I742" s="133"/>
    </row>
    <row r="743" ht="14.25" customHeight="1">
      <c r="B743" s="222"/>
      <c r="G743" s="133"/>
      <c r="H743" s="133"/>
      <c r="I743" s="133"/>
    </row>
    <row r="744" ht="14.25" customHeight="1">
      <c r="B744" s="222"/>
      <c r="G744" s="133"/>
      <c r="H744" s="133"/>
      <c r="I744" s="133"/>
    </row>
    <row r="745" ht="14.25" customHeight="1">
      <c r="B745" s="222"/>
      <c r="G745" s="133"/>
      <c r="H745" s="133"/>
      <c r="I745" s="133"/>
    </row>
    <row r="746" ht="14.25" customHeight="1">
      <c r="B746" s="222"/>
      <c r="G746" s="133"/>
      <c r="H746" s="133"/>
      <c r="I746" s="133"/>
    </row>
    <row r="747" ht="14.25" customHeight="1">
      <c r="B747" s="222"/>
      <c r="G747" s="133"/>
      <c r="H747" s="133"/>
      <c r="I747" s="133"/>
    </row>
    <row r="748" ht="14.25" customHeight="1">
      <c r="B748" s="222"/>
      <c r="G748" s="133"/>
      <c r="H748" s="133"/>
      <c r="I748" s="133"/>
    </row>
    <row r="749" ht="14.25" customHeight="1">
      <c r="B749" s="222"/>
      <c r="G749" s="133"/>
      <c r="H749" s="133"/>
      <c r="I749" s="133"/>
    </row>
    <row r="750" ht="14.25" customHeight="1">
      <c r="B750" s="222"/>
      <c r="G750" s="133"/>
      <c r="H750" s="133"/>
      <c r="I750" s="133"/>
    </row>
    <row r="751" ht="14.25" customHeight="1">
      <c r="B751" s="222"/>
      <c r="G751" s="133"/>
      <c r="H751" s="133"/>
      <c r="I751" s="133"/>
    </row>
    <row r="752" ht="14.25" customHeight="1">
      <c r="B752" s="222"/>
      <c r="G752" s="133"/>
      <c r="H752" s="133"/>
      <c r="I752" s="133"/>
    </row>
    <row r="753" ht="14.25" customHeight="1">
      <c r="B753" s="222"/>
      <c r="G753" s="133"/>
      <c r="H753" s="133"/>
      <c r="I753" s="133"/>
    </row>
    <row r="754" ht="14.25" customHeight="1">
      <c r="B754" s="222"/>
      <c r="G754" s="133"/>
      <c r="H754" s="133"/>
      <c r="I754" s="133"/>
    </row>
    <row r="755" ht="14.25" customHeight="1">
      <c r="B755" s="222"/>
      <c r="G755" s="133"/>
      <c r="H755" s="133"/>
      <c r="I755" s="133"/>
    </row>
    <row r="756" ht="14.25" customHeight="1">
      <c r="B756" s="222"/>
      <c r="G756" s="133"/>
      <c r="H756" s="133"/>
      <c r="I756" s="133"/>
    </row>
    <row r="757" ht="14.25" customHeight="1">
      <c r="B757" s="222"/>
      <c r="G757" s="133"/>
      <c r="H757" s="133"/>
      <c r="I757" s="133"/>
    </row>
    <row r="758" ht="14.25" customHeight="1">
      <c r="B758" s="222"/>
      <c r="G758" s="133"/>
      <c r="H758" s="133"/>
      <c r="I758" s="133"/>
    </row>
    <row r="759" ht="14.25" customHeight="1">
      <c r="B759" s="222"/>
      <c r="G759" s="133"/>
      <c r="H759" s="133"/>
      <c r="I759" s="133"/>
    </row>
    <row r="760" ht="14.25" customHeight="1">
      <c r="B760" s="222"/>
      <c r="G760" s="133"/>
      <c r="H760" s="133"/>
      <c r="I760" s="133"/>
    </row>
    <row r="761" ht="14.25" customHeight="1">
      <c r="B761" s="222"/>
      <c r="G761" s="133"/>
      <c r="H761" s="133"/>
      <c r="I761" s="133"/>
    </row>
    <row r="762" ht="14.25" customHeight="1">
      <c r="B762" s="222"/>
      <c r="G762" s="133"/>
      <c r="H762" s="133"/>
      <c r="I762" s="133"/>
    </row>
    <row r="763" ht="14.25" customHeight="1">
      <c r="B763" s="222"/>
      <c r="G763" s="133"/>
      <c r="H763" s="133"/>
      <c r="I763" s="133"/>
    </row>
    <row r="764" ht="14.25" customHeight="1">
      <c r="B764" s="222"/>
      <c r="G764" s="133"/>
      <c r="H764" s="133"/>
      <c r="I764" s="133"/>
    </row>
    <row r="765" ht="14.25" customHeight="1">
      <c r="B765" s="222"/>
      <c r="G765" s="133"/>
      <c r="H765" s="133"/>
      <c r="I765" s="133"/>
    </row>
    <row r="766" ht="14.25" customHeight="1">
      <c r="B766" s="222"/>
      <c r="G766" s="133"/>
      <c r="H766" s="133"/>
      <c r="I766" s="133"/>
    </row>
    <row r="767" ht="14.25" customHeight="1">
      <c r="B767" s="222"/>
      <c r="G767" s="133"/>
      <c r="H767" s="133"/>
      <c r="I767" s="133"/>
    </row>
    <row r="768" ht="14.25" customHeight="1">
      <c r="B768" s="222"/>
      <c r="G768" s="133"/>
      <c r="H768" s="133"/>
      <c r="I768" s="133"/>
    </row>
    <row r="769" ht="14.25" customHeight="1">
      <c r="B769" s="222"/>
      <c r="G769" s="133"/>
      <c r="H769" s="133"/>
      <c r="I769" s="133"/>
    </row>
    <row r="770" ht="14.25" customHeight="1">
      <c r="B770" s="222"/>
      <c r="G770" s="133"/>
      <c r="H770" s="133"/>
      <c r="I770" s="133"/>
    </row>
    <row r="771" ht="14.25" customHeight="1">
      <c r="B771" s="222"/>
      <c r="G771" s="133"/>
      <c r="H771" s="133"/>
      <c r="I771" s="133"/>
    </row>
    <row r="772" ht="14.25" customHeight="1">
      <c r="B772" s="222"/>
      <c r="G772" s="133"/>
      <c r="H772" s="133"/>
      <c r="I772" s="133"/>
    </row>
    <row r="773" ht="14.25" customHeight="1">
      <c r="B773" s="222"/>
      <c r="G773" s="133"/>
      <c r="H773" s="133"/>
      <c r="I773" s="133"/>
    </row>
    <row r="774" ht="14.25" customHeight="1">
      <c r="B774" s="222"/>
      <c r="G774" s="133"/>
      <c r="H774" s="133"/>
      <c r="I774" s="133"/>
    </row>
    <row r="775" ht="14.25" customHeight="1">
      <c r="B775" s="222"/>
      <c r="G775" s="133"/>
      <c r="H775" s="133"/>
      <c r="I775" s="133"/>
    </row>
    <row r="776" ht="14.25" customHeight="1">
      <c r="B776" s="222"/>
      <c r="G776" s="133"/>
      <c r="H776" s="133"/>
      <c r="I776" s="133"/>
    </row>
    <row r="777" ht="14.25" customHeight="1">
      <c r="B777" s="222"/>
      <c r="G777" s="133"/>
      <c r="H777" s="133"/>
      <c r="I777" s="133"/>
    </row>
    <row r="778" ht="14.25" customHeight="1">
      <c r="B778" s="222"/>
      <c r="G778" s="133"/>
      <c r="H778" s="133"/>
      <c r="I778" s="133"/>
    </row>
    <row r="779" ht="14.25" customHeight="1">
      <c r="B779" s="222"/>
      <c r="G779" s="133"/>
      <c r="H779" s="133"/>
      <c r="I779" s="133"/>
    </row>
    <row r="780" ht="14.25" customHeight="1">
      <c r="B780" s="222"/>
      <c r="G780" s="133"/>
      <c r="H780" s="133"/>
      <c r="I780" s="133"/>
    </row>
    <row r="781" ht="14.25" customHeight="1">
      <c r="B781" s="222"/>
      <c r="G781" s="133"/>
      <c r="H781" s="133"/>
      <c r="I781" s="133"/>
    </row>
    <row r="782" ht="14.25" customHeight="1">
      <c r="B782" s="222"/>
      <c r="G782" s="133"/>
      <c r="H782" s="133"/>
      <c r="I782" s="133"/>
    </row>
    <row r="783" ht="14.25" customHeight="1">
      <c r="B783" s="222"/>
      <c r="G783" s="133"/>
      <c r="H783" s="133"/>
      <c r="I783" s="133"/>
    </row>
    <row r="784" ht="14.25" customHeight="1">
      <c r="B784" s="222"/>
      <c r="G784" s="133"/>
      <c r="H784" s="133"/>
      <c r="I784" s="133"/>
    </row>
    <row r="785" ht="14.25" customHeight="1">
      <c r="B785" s="222"/>
      <c r="G785" s="133"/>
      <c r="H785" s="133"/>
      <c r="I785" s="133"/>
    </row>
    <row r="786" ht="14.25" customHeight="1">
      <c r="B786" s="222"/>
      <c r="G786" s="133"/>
      <c r="H786" s="133"/>
      <c r="I786" s="133"/>
    </row>
    <row r="787" ht="14.25" customHeight="1">
      <c r="B787" s="222"/>
      <c r="G787" s="133"/>
      <c r="H787" s="133"/>
      <c r="I787" s="133"/>
    </row>
    <row r="788" ht="14.25" customHeight="1">
      <c r="B788" s="222"/>
      <c r="G788" s="133"/>
      <c r="H788" s="133"/>
      <c r="I788" s="133"/>
    </row>
    <row r="789" ht="14.25" customHeight="1">
      <c r="B789" s="222"/>
      <c r="G789" s="133"/>
      <c r="H789" s="133"/>
      <c r="I789" s="133"/>
    </row>
    <row r="790" ht="14.25" customHeight="1">
      <c r="B790" s="222"/>
      <c r="G790" s="133"/>
      <c r="H790" s="133"/>
      <c r="I790" s="133"/>
    </row>
    <row r="791" ht="14.25" customHeight="1">
      <c r="B791" s="222"/>
      <c r="G791" s="133"/>
      <c r="H791" s="133"/>
      <c r="I791" s="133"/>
    </row>
    <row r="792" ht="14.25" customHeight="1">
      <c r="B792" s="222"/>
      <c r="G792" s="133"/>
      <c r="H792" s="133"/>
      <c r="I792" s="133"/>
    </row>
    <row r="793" ht="14.25" customHeight="1">
      <c r="B793" s="222"/>
      <c r="G793" s="133"/>
      <c r="H793" s="133"/>
      <c r="I793" s="133"/>
    </row>
    <row r="794" ht="14.25" customHeight="1">
      <c r="B794" s="222"/>
      <c r="G794" s="133"/>
      <c r="H794" s="133"/>
      <c r="I794" s="133"/>
    </row>
    <row r="795" ht="14.25" customHeight="1">
      <c r="B795" s="222"/>
      <c r="G795" s="133"/>
      <c r="H795" s="133"/>
      <c r="I795" s="133"/>
    </row>
    <row r="796" ht="14.25" customHeight="1">
      <c r="B796" s="222"/>
      <c r="G796" s="133"/>
      <c r="H796" s="133"/>
      <c r="I796" s="133"/>
    </row>
    <row r="797" ht="14.25" customHeight="1">
      <c r="B797" s="222"/>
      <c r="G797" s="133"/>
      <c r="H797" s="133"/>
      <c r="I797" s="133"/>
    </row>
    <row r="798" ht="14.25" customHeight="1">
      <c r="B798" s="222"/>
      <c r="G798" s="133"/>
      <c r="H798" s="133"/>
      <c r="I798" s="133"/>
    </row>
    <row r="799" ht="14.25" customHeight="1">
      <c r="B799" s="222"/>
      <c r="G799" s="133"/>
      <c r="H799" s="133"/>
      <c r="I799" s="133"/>
    </row>
    <row r="800" ht="14.25" customHeight="1">
      <c r="B800" s="222"/>
      <c r="G800" s="133"/>
      <c r="H800" s="133"/>
      <c r="I800" s="133"/>
    </row>
    <row r="801" ht="14.25" customHeight="1">
      <c r="B801" s="222"/>
      <c r="G801" s="133"/>
      <c r="H801" s="133"/>
      <c r="I801" s="133"/>
    </row>
    <row r="802" ht="14.25" customHeight="1">
      <c r="B802" s="222"/>
      <c r="G802" s="133"/>
      <c r="H802" s="133"/>
      <c r="I802" s="133"/>
    </row>
    <row r="803" ht="14.25" customHeight="1">
      <c r="B803" s="222"/>
      <c r="G803" s="133"/>
      <c r="H803" s="133"/>
      <c r="I803" s="133"/>
    </row>
    <row r="804" ht="14.25" customHeight="1">
      <c r="B804" s="222"/>
      <c r="G804" s="133"/>
      <c r="H804" s="133"/>
      <c r="I804" s="133"/>
    </row>
    <row r="805" ht="14.25" customHeight="1">
      <c r="B805" s="222"/>
      <c r="G805" s="133"/>
      <c r="H805" s="133"/>
      <c r="I805" s="133"/>
    </row>
    <row r="806" ht="14.25" customHeight="1">
      <c r="B806" s="222"/>
      <c r="G806" s="133"/>
      <c r="H806" s="133"/>
      <c r="I806" s="133"/>
    </row>
    <row r="807" ht="14.25" customHeight="1">
      <c r="B807" s="222"/>
      <c r="G807" s="133"/>
      <c r="H807" s="133"/>
      <c r="I807" s="133"/>
    </row>
    <row r="808" ht="14.25" customHeight="1">
      <c r="B808" s="222"/>
      <c r="G808" s="133"/>
      <c r="H808" s="133"/>
      <c r="I808" s="133"/>
    </row>
    <row r="809" ht="14.25" customHeight="1">
      <c r="B809" s="222"/>
      <c r="G809" s="133"/>
      <c r="H809" s="133"/>
      <c r="I809" s="133"/>
    </row>
    <row r="810" ht="14.25" customHeight="1">
      <c r="B810" s="222"/>
      <c r="G810" s="133"/>
      <c r="H810" s="133"/>
      <c r="I810" s="133"/>
    </row>
    <row r="811" ht="14.25" customHeight="1">
      <c r="B811" s="222"/>
      <c r="G811" s="133"/>
      <c r="H811" s="133"/>
      <c r="I811" s="133"/>
    </row>
    <row r="812" ht="14.25" customHeight="1">
      <c r="B812" s="222"/>
      <c r="G812" s="133"/>
      <c r="H812" s="133"/>
      <c r="I812" s="133"/>
    </row>
    <row r="813" ht="14.25" customHeight="1">
      <c r="B813" s="222"/>
      <c r="G813" s="133"/>
      <c r="H813" s="133"/>
      <c r="I813" s="133"/>
    </row>
    <row r="814" ht="14.25" customHeight="1">
      <c r="B814" s="222"/>
      <c r="G814" s="133"/>
      <c r="H814" s="133"/>
      <c r="I814" s="133"/>
    </row>
    <row r="815" ht="14.25" customHeight="1">
      <c r="B815" s="222"/>
      <c r="G815" s="133"/>
      <c r="H815" s="133"/>
      <c r="I815" s="133"/>
    </row>
    <row r="816" ht="14.25" customHeight="1">
      <c r="B816" s="222"/>
      <c r="G816" s="133"/>
      <c r="H816" s="133"/>
      <c r="I816" s="133"/>
    </row>
    <row r="817" ht="14.25" customHeight="1">
      <c r="B817" s="222"/>
      <c r="G817" s="133"/>
      <c r="H817" s="133"/>
      <c r="I817" s="133"/>
    </row>
    <row r="818" ht="14.25" customHeight="1">
      <c r="B818" s="222"/>
      <c r="G818" s="133"/>
      <c r="H818" s="133"/>
      <c r="I818" s="133"/>
    </row>
    <row r="819" ht="14.25" customHeight="1">
      <c r="B819" s="222"/>
      <c r="G819" s="133"/>
      <c r="H819" s="133"/>
      <c r="I819" s="133"/>
    </row>
    <row r="820" ht="14.25" customHeight="1">
      <c r="B820" s="222"/>
      <c r="G820" s="133"/>
      <c r="H820" s="133"/>
      <c r="I820" s="133"/>
    </row>
    <row r="821" ht="14.25" customHeight="1">
      <c r="B821" s="222"/>
      <c r="G821" s="133"/>
      <c r="H821" s="133"/>
      <c r="I821" s="133"/>
    </row>
    <row r="822" ht="14.25" customHeight="1">
      <c r="B822" s="222"/>
      <c r="G822" s="133"/>
      <c r="H822" s="133"/>
      <c r="I822" s="133"/>
    </row>
    <row r="823" ht="14.25" customHeight="1">
      <c r="B823" s="222"/>
      <c r="G823" s="133"/>
      <c r="H823" s="133"/>
      <c r="I823" s="133"/>
    </row>
    <row r="824" ht="14.25" customHeight="1">
      <c r="B824" s="222"/>
      <c r="G824" s="133"/>
      <c r="H824" s="133"/>
      <c r="I824" s="133"/>
    </row>
    <row r="825" ht="14.25" customHeight="1">
      <c r="B825" s="222"/>
      <c r="G825" s="133"/>
      <c r="H825" s="133"/>
      <c r="I825" s="133"/>
    </row>
    <row r="826" ht="14.25" customHeight="1">
      <c r="B826" s="222"/>
      <c r="G826" s="133"/>
      <c r="H826" s="133"/>
      <c r="I826" s="133"/>
    </row>
    <row r="827" ht="14.25" customHeight="1">
      <c r="B827" s="222"/>
      <c r="G827" s="133"/>
      <c r="H827" s="133"/>
      <c r="I827" s="133"/>
    </row>
    <row r="828" ht="14.25" customHeight="1">
      <c r="B828" s="222"/>
      <c r="G828" s="133"/>
      <c r="H828" s="133"/>
      <c r="I828" s="133"/>
    </row>
    <row r="829" ht="14.25" customHeight="1">
      <c r="B829" s="222"/>
      <c r="G829" s="133"/>
      <c r="H829" s="133"/>
      <c r="I829" s="133"/>
    </row>
    <row r="830" ht="14.25" customHeight="1">
      <c r="B830" s="222"/>
      <c r="G830" s="133"/>
      <c r="H830" s="133"/>
      <c r="I830" s="133"/>
    </row>
    <row r="831" ht="14.25" customHeight="1">
      <c r="B831" s="222"/>
      <c r="G831" s="133"/>
      <c r="H831" s="133"/>
      <c r="I831" s="133"/>
    </row>
    <row r="832" ht="14.25" customHeight="1">
      <c r="B832" s="222"/>
      <c r="G832" s="133"/>
      <c r="H832" s="133"/>
      <c r="I832" s="133"/>
    </row>
    <row r="833" ht="14.25" customHeight="1">
      <c r="B833" s="222"/>
      <c r="G833" s="133"/>
      <c r="H833" s="133"/>
      <c r="I833" s="133"/>
    </row>
    <row r="834" ht="14.25" customHeight="1">
      <c r="B834" s="222"/>
      <c r="G834" s="133"/>
      <c r="H834" s="133"/>
      <c r="I834" s="133"/>
    </row>
    <row r="835" ht="14.25" customHeight="1">
      <c r="B835" s="222"/>
      <c r="G835" s="133"/>
      <c r="H835" s="133"/>
      <c r="I835" s="133"/>
    </row>
    <row r="836" ht="14.25" customHeight="1">
      <c r="B836" s="222"/>
      <c r="G836" s="133"/>
      <c r="H836" s="133"/>
      <c r="I836" s="133"/>
    </row>
    <row r="837" ht="14.25" customHeight="1">
      <c r="B837" s="222"/>
      <c r="G837" s="133"/>
      <c r="H837" s="133"/>
      <c r="I837" s="133"/>
    </row>
    <row r="838" ht="14.25" customHeight="1">
      <c r="B838" s="222"/>
      <c r="G838" s="133"/>
      <c r="H838" s="133"/>
      <c r="I838" s="133"/>
    </row>
    <row r="839" ht="14.25" customHeight="1">
      <c r="B839" s="222"/>
      <c r="G839" s="133"/>
      <c r="H839" s="133"/>
      <c r="I839" s="133"/>
    </row>
    <row r="840" ht="14.25" customHeight="1">
      <c r="B840" s="222"/>
      <c r="G840" s="133"/>
      <c r="H840" s="133"/>
      <c r="I840" s="133"/>
    </row>
    <row r="841" ht="14.25" customHeight="1">
      <c r="B841" s="222"/>
      <c r="G841" s="133"/>
      <c r="H841" s="133"/>
      <c r="I841" s="133"/>
    </row>
    <row r="842" ht="14.25" customHeight="1">
      <c r="B842" s="222"/>
      <c r="G842" s="133"/>
      <c r="H842" s="133"/>
      <c r="I842" s="133"/>
    </row>
    <row r="843" ht="14.25" customHeight="1">
      <c r="B843" s="222"/>
      <c r="G843" s="133"/>
      <c r="H843" s="133"/>
      <c r="I843" s="133"/>
    </row>
    <row r="844" ht="14.25" customHeight="1">
      <c r="B844" s="222"/>
      <c r="G844" s="133"/>
      <c r="H844" s="133"/>
      <c r="I844" s="133"/>
    </row>
    <row r="845" ht="14.25" customHeight="1">
      <c r="B845" s="222"/>
      <c r="G845" s="133"/>
      <c r="H845" s="133"/>
      <c r="I845" s="133"/>
    </row>
    <row r="846" ht="14.25" customHeight="1">
      <c r="B846" s="222"/>
      <c r="G846" s="133"/>
      <c r="H846" s="133"/>
      <c r="I846" s="133"/>
    </row>
    <row r="847" ht="14.25" customHeight="1">
      <c r="B847" s="222"/>
      <c r="G847" s="133"/>
      <c r="H847" s="133"/>
      <c r="I847" s="133"/>
    </row>
    <row r="848" ht="14.25" customHeight="1">
      <c r="B848" s="222"/>
      <c r="G848" s="133"/>
      <c r="H848" s="133"/>
      <c r="I848" s="133"/>
    </row>
    <row r="849" ht="14.25" customHeight="1">
      <c r="B849" s="222"/>
      <c r="G849" s="133"/>
      <c r="H849" s="133"/>
      <c r="I849" s="133"/>
    </row>
    <row r="850" ht="14.25" customHeight="1">
      <c r="B850" s="222"/>
      <c r="G850" s="133"/>
      <c r="H850" s="133"/>
      <c r="I850" s="133"/>
    </row>
    <row r="851" ht="14.25" customHeight="1">
      <c r="B851" s="222"/>
      <c r="G851" s="133"/>
      <c r="H851" s="133"/>
      <c r="I851" s="133"/>
    </row>
    <row r="852" ht="14.25" customHeight="1">
      <c r="B852" s="222"/>
      <c r="G852" s="133"/>
      <c r="H852" s="133"/>
      <c r="I852" s="133"/>
    </row>
    <row r="853" ht="14.25" customHeight="1">
      <c r="B853" s="222"/>
      <c r="G853" s="133"/>
      <c r="H853" s="133"/>
      <c r="I853" s="133"/>
    </row>
    <row r="854" ht="14.25" customHeight="1">
      <c r="B854" s="222"/>
      <c r="G854" s="133"/>
      <c r="H854" s="133"/>
      <c r="I854" s="133"/>
    </row>
    <row r="855" ht="14.25" customHeight="1">
      <c r="B855" s="222"/>
      <c r="G855" s="133"/>
      <c r="H855" s="133"/>
      <c r="I855" s="133"/>
    </row>
    <row r="856" ht="14.25" customHeight="1">
      <c r="B856" s="222"/>
      <c r="G856" s="133"/>
      <c r="H856" s="133"/>
      <c r="I856" s="133"/>
    </row>
    <row r="857" ht="14.25" customHeight="1">
      <c r="B857" s="222"/>
      <c r="G857" s="133"/>
      <c r="H857" s="133"/>
      <c r="I857" s="133"/>
    </row>
    <row r="858" ht="14.25" customHeight="1">
      <c r="B858" s="222"/>
      <c r="G858" s="133"/>
      <c r="H858" s="133"/>
      <c r="I858" s="133"/>
    </row>
    <row r="859" ht="14.25" customHeight="1">
      <c r="B859" s="222"/>
      <c r="G859" s="133"/>
      <c r="H859" s="133"/>
      <c r="I859" s="133"/>
    </row>
    <row r="860" ht="14.25" customHeight="1">
      <c r="B860" s="222"/>
      <c r="G860" s="133"/>
      <c r="H860" s="133"/>
      <c r="I860" s="133"/>
    </row>
    <row r="861" ht="14.25" customHeight="1">
      <c r="B861" s="222"/>
      <c r="G861" s="133"/>
      <c r="H861" s="133"/>
      <c r="I861" s="133"/>
    </row>
    <row r="862" ht="14.25" customHeight="1">
      <c r="B862" s="222"/>
      <c r="G862" s="133"/>
      <c r="H862" s="133"/>
      <c r="I862" s="133"/>
    </row>
    <row r="863" ht="14.25" customHeight="1">
      <c r="B863" s="222"/>
      <c r="G863" s="133"/>
      <c r="H863" s="133"/>
      <c r="I863" s="133"/>
    </row>
    <row r="864" ht="14.25" customHeight="1">
      <c r="B864" s="222"/>
      <c r="G864" s="133"/>
      <c r="H864" s="133"/>
      <c r="I864" s="133"/>
    </row>
    <row r="865" ht="14.25" customHeight="1">
      <c r="B865" s="222"/>
      <c r="G865" s="133"/>
      <c r="H865" s="133"/>
      <c r="I865" s="133"/>
    </row>
    <row r="866" ht="14.25" customHeight="1">
      <c r="B866" s="222"/>
      <c r="G866" s="133"/>
      <c r="H866" s="133"/>
      <c r="I866" s="133"/>
    </row>
    <row r="867" ht="14.25" customHeight="1">
      <c r="B867" s="222"/>
      <c r="G867" s="133"/>
      <c r="H867" s="133"/>
      <c r="I867" s="133"/>
    </row>
    <row r="868" ht="14.25" customHeight="1">
      <c r="B868" s="222"/>
      <c r="G868" s="133"/>
      <c r="H868" s="133"/>
      <c r="I868" s="133"/>
    </row>
    <row r="869" ht="14.25" customHeight="1">
      <c r="B869" s="222"/>
      <c r="G869" s="133"/>
      <c r="H869" s="133"/>
      <c r="I869" s="133"/>
    </row>
    <row r="870" ht="14.25" customHeight="1">
      <c r="B870" s="222"/>
      <c r="G870" s="133"/>
      <c r="H870" s="133"/>
      <c r="I870" s="133"/>
    </row>
    <row r="871" ht="14.25" customHeight="1">
      <c r="B871" s="222"/>
      <c r="G871" s="133"/>
      <c r="H871" s="133"/>
      <c r="I871" s="133"/>
    </row>
    <row r="872" ht="14.25" customHeight="1">
      <c r="B872" s="222"/>
      <c r="G872" s="133"/>
      <c r="H872" s="133"/>
      <c r="I872" s="133"/>
    </row>
    <row r="873" ht="14.25" customHeight="1">
      <c r="B873" s="222"/>
      <c r="G873" s="133"/>
      <c r="H873" s="133"/>
      <c r="I873" s="133"/>
    </row>
    <row r="874" ht="14.25" customHeight="1">
      <c r="B874" s="222"/>
      <c r="G874" s="133"/>
      <c r="H874" s="133"/>
      <c r="I874" s="133"/>
    </row>
    <row r="875" ht="14.25" customHeight="1">
      <c r="B875" s="222"/>
      <c r="G875" s="133"/>
      <c r="H875" s="133"/>
      <c r="I875" s="133"/>
    </row>
    <row r="876" ht="14.25" customHeight="1">
      <c r="B876" s="222"/>
      <c r="G876" s="133"/>
      <c r="H876" s="133"/>
      <c r="I876" s="133"/>
    </row>
    <row r="877" ht="14.25" customHeight="1">
      <c r="B877" s="222"/>
      <c r="G877" s="133"/>
      <c r="H877" s="133"/>
      <c r="I877" s="133"/>
    </row>
    <row r="878" ht="14.25" customHeight="1">
      <c r="B878" s="222"/>
      <c r="G878" s="133"/>
      <c r="H878" s="133"/>
      <c r="I878" s="133"/>
    </row>
    <row r="879" ht="14.25" customHeight="1">
      <c r="B879" s="222"/>
      <c r="G879" s="133"/>
      <c r="H879" s="133"/>
      <c r="I879" s="133"/>
    </row>
    <row r="880" ht="14.25" customHeight="1">
      <c r="B880" s="222"/>
      <c r="G880" s="133"/>
      <c r="H880" s="133"/>
      <c r="I880" s="133"/>
    </row>
    <row r="881" ht="14.25" customHeight="1">
      <c r="B881" s="222"/>
      <c r="G881" s="133"/>
      <c r="H881" s="133"/>
      <c r="I881" s="133"/>
    </row>
    <row r="882" ht="14.25" customHeight="1">
      <c r="B882" s="222"/>
      <c r="G882" s="133"/>
      <c r="H882" s="133"/>
      <c r="I882" s="133"/>
    </row>
    <row r="883" ht="14.25" customHeight="1">
      <c r="B883" s="222"/>
      <c r="G883" s="133"/>
      <c r="H883" s="133"/>
      <c r="I883" s="133"/>
    </row>
    <row r="884" ht="14.25" customHeight="1">
      <c r="B884" s="222"/>
      <c r="G884" s="133"/>
      <c r="H884" s="133"/>
      <c r="I884" s="133"/>
    </row>
    <row r="885" ht="14.25" customHeight="1">
      <c r="B885" s="222"/>
      <c r="G885" s="133"/>
      <c r="H885" s="133"/>
      <c r="I885" s="133"/>
    </row>
    <row r="886" ht="14.25" customHeight="1">
      <c r="B886" s="222"/>
      <c r="G886" s="133"/>
      <c r="H886" s="133"/>
      <c r="I886" s="133"/>
    </row>
    <row r="887" ht="14.25" customHeight="1">
      <c r="B887" s="222"/>
      <c r="G887" s="133"/>
      <c r="H887" s="133"/>
      <c r="I887" s="133"/>
    </row>
    <row r="888" ht="14.25" customHeight="1">
      <c r="B888" s="222"/>
      <c r="G888" s="133"/>
      <c r="H888" s="133"/>
      <c r="I888" s="133"/>
    </row>
    <row r="889" ht="14.25" customHeight="1">
      <c r="B889" s="222"/>
      <c r="G889" s="133"/>
      <c r="H889" s="133"/>
      <c r="I889" s="133"/>
    </row>
    <row r="890" ht="14.25" customHeight="1">
      <c r="B890" s="222"/>
      <c r="G890" s="133"/>
      <c r="H890" s="133"/>
      <c r="I890" s="133"/>
    </row>
    <row r="891" ht="14.25" customHeight="1">
      <c r="B891" s="222"/>
      <c r="G891" s="133"/>
      <c r="H891" s="133"/>
      <c r="I891" s="133"/>
    </row>
    <row r="892" ht="14.25" customHeight="1">
      <c r="B892" s="222"/>
      <c r="G892" s="133"/>
      <c r="H892" s="133"/>
      <c r="I892" s="133"/>
    </row>
    <row r="893" ht="14.25" customHeight="1">
      <c r="B893" s="222"/>
      <c r="G893" s="133"/>
      <c r="H893" s="133"/>
      <c r="I893" s="133"/>
    </row>
    <row r="894" ht="14.25" customHeight="1">
      <c r="B894" s="222"/>
      <c r="G894" s="133"/>
      <c r="H894" s="133"/>
      <c r="I894" s="133"/>
    </row>
    <row r="895" ht="14.25" customHeight="1">
      <c r="B895" s="222"/>
      <c r="G895" s="133"/>
      <c r="H895" s="133"/>
      <c r="I895" s="133"/>
    </row>
    <row r="896" ht="14.25" customHeight="1">
      <c r="B896" s="222"/>
      <c r="G896" s="133"/>
      <c r="H896" s="133"/>
      <c r="I896" s="133"/>
    </row>
    <row r="897" ht="14.25" customHeight="1">
      <c r="B897" s="222"/>
      <c r="G897" s="133"/>
      <c r="H897" s="133"/>
      <c r="I897" s="133"/>
    </row>
    <row r="898" ht="14.25" customHeight="1">
      <c r="B898" s="222"/>
      <c r="G898" s="133"/>
      <c r="H898" s="133"/>
      <c r="I898" s="133"/>
    </row>
    <row r="899" ht="14.25" customHeight="1">
      <c r="B899" s="222"/>
      <c r="G899" s="133"/>
      <c r="H899" s="133"/>
      <c r="I899" s="133"/>
    </row>
    <row r="900" ht="14.25" customHeight="1">
      <c r="B900" s="222"/>
      <c r="G900" s="133"/>
      <c r="H900" s="133"/>
      <c r="I900" s="133"/>
    </row>
    <row r="901" ht="14.25" customHeight="1">
      <c r="B901" s="222"/>
      <c r="G901" s="133"/>
      <c r="H901" s="133"/>
      <c r="I901" s="133"/>
    </row>
    <row r="902" ht="14.25" customHeight="1">
      <c r="B902" s="222"/>
      <c r="G902" s="133"/>
      <c r="H902" s="133"/>
      <c r="I902" s="133"/>
    </row>
    <row r="903" ht="14.25" customHeight="1">
      <c r="B903" s="222"/>
      <c r="G903" s="133"/>
      <c r="H903" s="133"/>
      <c r="I903" s="133"/>
    </row>
    <row r="904" ht="14.25" customHeight="1">
      <c r="B904" s="222"/>
      <c r="G904" s="133"/>
      <c r="H904" s="133"/>
      <c r="I904" s="133"/>
    </row>
    <row r="905" ht="14.25" customHeight="1">
      <c r="B905" s="222"/>
      <c r="G905" s="133"/>
      <c r="H905" s="133"/>
      <c r="I905" s="133"/>
    </row>
    <row r="906" ht="14.25" customHeight="1">
      <c r="B906" s="222"/>
      <c r="G906" s="133"/>
      <c r="H906" s="133"/>
      <c r="I906" s="133"/>
    </row>
    <row r="907" ht="14.25" customHeight="1">
      <c r="B907" s="222"/>
      <c r="G907" s="133"/>
      <c r="H907" s="133"/>
      <c r="I907" s="133"/>
    </row>
    <row r="908" ht="14.25" customHeight="1">
      <c r="B908" s="222"/>
      <c r="G908" s="133"/>
      <c r="H908" s="133"/>
      <c r="I908" s="133"/>
    </row>
    <row r="909" ht="14.25" customHeight="1">
      <c r="B909" s="222"/>
      <c r="G909" s="133"/>
      <c r="H909" s="133"/>
      <c r="I909" s="133"/>
    </row>
    <row r="910" ht="14.25" customHeight="1">
      <c r="B910" s="222"/>
      <c r="G910" s="133"/>
      <c r="H910" s="133"/>
      <c r="I910" s="133"/>
    </row>
    <row r="911" ht="14.25" customHeight="1">
      <c r="B911" s="222"/>
      <c r="G911" s="133"/>
      <c r="H911" s="133"/>
      <c r="I911" s="133"/>
    </row>
    <row r="912" ht="14.25" customHeight="1">
      <c r="B912" s="222"/>
      <c r="G912" s="133"/>
      <c r="H912" s="133"/>
      <c r="I912" s="133"/>
    </row>
    <row r="913" ht="14.25" customHeight="1">
      <c r="B913" s="222"/>
      <c r="G913" s="133"/>
      <c r="H913" s="133"/>
      <c r="I913" s="133"/>
    </row>
    <row r="914" ht="14.25" customHeight="1">
      <c r="B914" s="222"/>
      <c r="G914" s="133"/>
      <c r="H914" s="133"/>
      <c r="I914" s="133"/>
    </row>
    <row r="915" ht="14.25" customHeight="1">
      <c r="B915" s="222"/>
      <c r="G915" s="133"/>
      <c r="H915" s="133"/>
      <c r="I915" s="133"/>
    </row>
    <row r="916" ht="14.25" customHeight="1">
      <c r="B916" s="222"/>
      <c r="G916" s="133"/>
      <c r="H916" s="133"/>
      <c r="I916" s="133"/>
    </row>
    <row r="917" ht="14.25" customHeight="1">
      <c r="B917" s="222"/>
      <c r="G917" s="133"/>
      <c r="H917" s="133"/>
      <c r="I917" s="133"/>
    </row>
    <row r="918" ht="14.25" customHeight="1">
      <c r="B918" s="222"/>
      <c r="G918" s="133"/>
      <c r="H918" s="133"/>
      <c r="I918" s="133"/>
    </row>
    <row r="919" ht="14.25" customHeight="1">
      <c r="B919" s="222"/>
      <c r="G919" s="133"/>
      <c r="H919" s="133"/>
      <c r="I919" s="133"/>
    </row>
    <row r="920" ht="14.25" customHeight="1">
      <c r="B920" s="222"/>
      <c r="G920" s="133"/>
      <c r="H920" s="133"/>
      <c r="I920" s="133"/>
    </row>
    <row r="921" ht="14.25" customHeight="1">
      <c r="B921" s="222"/>
      <c r="G921" s="133"/>
      <c r="H921" s="133"/>
      <c r="I921" s="133"/>
    </row>
    <row r="922" ht="14.25" customHeight="1">
      <c r="B922" s="222"/>
      <c r="G922" s="133"/>
      <c r="H922" s="133"/>
      <c r="I922" s="133"/>
    </row>
    <row r="923" ht="14.25" customHeight="1">
      <c r="B923" s="222"/>
      <c r="G923" s="133"/>
      <c r="H923" s="133"/>
      <c r="I923" s="133"/>
    </row>
    <row r="924" ht="14.25" customHeight="1">
      <c r="B924" s="222"/>
      <c r="G924" s="133"/>
      <c r="H924" s="133"/>
      <c r="I924" s="133"/>
    </row>
    <row r="925" ht="14.25" customHeight="1">
      <c r="B925" s="222"/>
      <c r="G925" s="133"/>
      <c r="H925" s="133"/>
      <c r="I925" s="133"/>
    </row>
    <row r="926" ht="14.25" customHeight="1">
      <c r="B926" s="222"/>
      <c r="G926" s="133"/>
      <c r="H926" s="133"/>
      <c r="I926" s="133"/>
    </row>
    <row r="927" ht="14.25" customHeight="1">
      <c r="B927" s="222"/>
      <c r="G927" s="133"/>
      <c r="H927" s="133"/>
      <c r="I927" s="133"/>
    </row>
    <row r="928" ht="14.25" customHeight="1">
      <c r="B928" s="222"/>
      <c r="G928" s="133"/>
      <c r="H928" s="133"/>
      <c r="I928" s="133"/>
    </row>
    <row r="929" ht="14.25" customHeight="1">
      <c r="B929" s="222"/>
      <c r="G929" s="133"/>
      <c r="H929" s="133"/>
      <c r="I929" s="133"/>
    </row>
    <row r="930" ht="14.25" customHeight="1">
      <c r="B930" s="222"/>
      <c r="G930" s="133"/>
      <c r="H930" s="133"/>
      <c r="I930" s="133"/>
    </row>
    <row r="931" ht="14.25" customHeight="1">
      <c r="B931" s="222"/>
      <c r="G931" s="133"/>
      <c r="H931" s="133"/>
      <c r="I931" s="133"/>
    </row>
    <row r="932" ht="14.25" customHeight="1">
      <c r="B932" s="222"/>
      <c r="G932" s="133"/>
      <c r="H932" s="133"/>
      <c r="I932" s="133"/>
    </row>
    <row r="933" ht="14.25" customHeight="1">
      <c r="B933" s="222"/>
      <c r="G933" s="133"/>
      <c r="H933" s="133"/>
      <c r="I933" s="133"/>
    </row>
    <row r="934" ht="14.25" customHeight="1">
      <c r="B934" s="222"/>
      <c r="G934" s="133"/>
      <c r="H934" s="133"/>
      <c r="I934" s="133"/>
    </row>
    <row r="935" ht="14.25" customHeight="1">
      <c r="B935" s="222"/>
      <c r="G935" s="133"/>
      <c r="H935" s="133"/>
      <c r="I935" s="133"/>
    </row>
    <row r="936" ht="14.25" customHeight="1">
      <c r="B936" s="222"/>
      <c r="G936" s="133"/>
      <c r="H936" s="133"/>
      <c r="I936" s="133"/>
    </row>
    <row r="937" ht="14.25" customHeight="1">
      <c r="B937" s="222"/>
      <c r="G937" s="133"/>
      <c r="H937" s="133"/>
      <c r="I937" s="133"/>
    </row>
    <row r="938" ht="14.25" customHeight="1">
      <c r="B938" s="222"/>
      <c r="G938" s="133"/>
      <c r="H938" s="133"/>
      <c r="I938" s="133"/>
    </row>
    <row r="939" ht="14.25" customHeight="1">
      <c r="B939" s="222"/>
      <c r="G939" s="133"/>
      <c r="H939" s="133"/>
      <c r="I939" s="133"/>
    </row>
    <row r="940" ht="14.25" customHeight="1">
      <c r="B940" s="222"/>
      <c r="G940" s="133"/>
      <c r="H940" s="133"/>
      <c r="I940" s="133"/>
    </row>
    <row r="941" ht="14.25" customHeight="1">
      <c r="B941" s="222"/>
      <c r="G941" s="133"/>
      <c r="H941" s="133"/>
      <c r="I941" s="133"/>
    </row>
    <row r="942" ht="14.25" customHeight="1">
      <c r="B942" s="222"/>
      <c r="G942" s="133"/>
      <c r="H942" s="133"/>
      <c r="I942" s="133"/>
    </row>
    <row r="943" ht="14.25" customHeight="1">
      <c r="B943" s="222"/>
      <c r="G943" s="133"/>
      <c r="H943" s="133"/>
      <c r="I943" s="133"/>
    </row>
    <row r="944" ht="14.25" customHeight="1">
      <c r="B944" s="222"/>
      <c r="G944" s="133"/>
      <c r="H944" s="133"/>
      <c r="I944" s="133"/>
    </row>
    <row r="945" ht="14.25" customHeight="1">
      <c r="B945" s="222"/>
      <c r="G945" s="133"/>
      <c r="H945" s="133"/>
      <c r="I945" s="133"/>
    </row>
    <row r="946" ht="14.25" customHeight="1">
      <c r="B946" s="222"/>
      <c r="G946" s="133"/>
      <c r="H946" s="133"/>
      <c r="I946" s="133"/>
    </row>
    <row r="947" ht="14.25" customHeight="1">
      <c r="B947" s="222"/>
      <c r="G947" s="133"/>
      <c r="H947" s="133"/>
      <c r="I947" s="133"/>
    </row>
    <row r="948" ht="14.25" customHeight="1">
      <c r="B948" s="222"/>
      <c r="G948" s="133"/>
      <c r="H948" s="133"/>
      <c r="I948" s="133"/>
    </row>
    <row r="949" ht="14.25" customHeight="1">
      <c r="B949" s="222"/>
      <c r="G949" s="133"/>
      <c r="H949" s="133"/>
      <c r="I949" s="133"/>
    </row>
    <row r="950" ht="14.25" customHeight="1">
      <c r="B950" s="222"/>
      <c r="G950" s="133"/>
      <c r="H950" s="133"/>
      <c r="I950" s="133"/>
    </row>
    <row r="951" ht="14.25" customHeight="1">
      <c r="B951" s="222"/>
      <c r="G951" s="133"/>
      <c r="H951" s="133"/>
      <c r="I951" s="133"/>
    </row>
    <row r="952" ht="14.25" customHeight="1">
      <c r="B952" s="222"/>
      <c r="G952" s="133"/>
      <c r="H952" s="133"/>
      <c r="I952" s="133"/>
    </row>
    <row r="953" ht="14.25" customHeight="1">
      <c r="B953" s="222"/>
      <c r="G953" s="133"/>
      <c r="H953" s="133"/>
      <c r="I953" s="133"/>
    </row>
    <row r="954" ht="14.25" customHeight="1">
      <c r="B954" s="222"/>
      <c r="G954" s="133"/>
      <c r="H954" s="133"/>
      <c r="I954" s="133"/>
    </row>
    <row r="955" ht="14.25" customHeight="1">
      <c r="B955" s="222"/>
      <c r="G955" s="133"/>
      <c r="H955" s="133"/>
      <c r="I955" s="133"/>
    </row>
    <row r="956" ht="14.25" customHeight="1">
      <c r="B956" s="222"/>
      <c r="G956" s="133"/>
      <c r="H956" s="133"/>
      <c r="I956" s="133"/>
    </row>
    <row r="957" ht="14.25" customHeight="1">
      <c r="B957" s="222"/>
      <c r="G957" s="133"/>
      <c r="H957" s="133"/>
      <c r="I957" s="133"/>
    </row>
    <row r="958" ht="14.25" customHeight="1">
      <c r="B958" s="222"/>
      <c r="G958" s="133"/>
      <c r="H958" s="133"/>
      <c r="I958" s="133"/>
    </row>
    <row r="959" ht="14.25" customHeight="1">
      <c r="B959" s="222"/>
      <c r="G959" s="133"/>
      <c r="H959" s="133"/>
      <c r="I959" s="133"/>
    </row>
    <row r="960" ht="14.25" customHeight="1">
      <c r="B960" s="222"/>
      <c r="G960" s="133"/>
      <c r="H960" s="133"/>
      <c r="I960" s="133"/>
    </row>
    <row r="961" ht="14.25" customHeight="1">
      <c r="B961" s="222"/>
      <c r="G961" s="133"/>
      <c r="H961" s="133"/>
      <c r="I961" s="133"/>
    </row>
    <row r="962" ht="14.25" customHeight="1">
      <c r="B962" s="222"/>
      <c r="G962" s="133"/>
      <c r="H962" s="133"/>
      <c r="I962" s="133"/>
    </row>
    <row r="963" ht="14.25" customHeight="1">
      <c r="B963" s="222"/>
      <c r="G963" s="133"/>
      <c r="H963" s="133"/>
      <c r="I963" s="133"/>
    </row>
    <row r="964" ht="14.25" customHeight="1">
      <c r="B964" s="222"/>
      <c r="G964" s="133"/>
      <c r="H964" s="133"/>
      <c r="I964" s="133"/>
    </row>
    <row r="965" ht="14.25" customHeight="1">
      <c r="B965" s="222"/>
      <c r="G965" s="133"/>
      <c r="H965" s="133"/>
      <c r="I965" s="133"/>
    </row>
    <row r="966" ht="14.25" customHeight="1">
      <c r="B966" s="222"/>
      <c r="G966" s="133"/>
      <c r="H966" s="133"/>
      <c r="I966" s="133"/>
    </row>
    <row r="967" ht="14.25" customHeight="1">
      <c r="B967" s="222"/>
      <c r="G967" s="133"/>
      <c r="H967" s="133"/>
      <c r="I967" s="133"/>
    </row>
    <row r="968" ht="14.25" customHeight="1">
      <c r="B968" s="222"/>
      <c r="G968" s="133"/>
      <c r="H968" s="133"/>
      <c r="I968" s="133"/>
    </row>
    <row r="969" ht="14.25" customHeight="1">
      <c r="B969" s="222"/>
      <c r="G969" s="133"/>
      <c r="H969" s="133"/>
      <c r="I969" s="133"/>
    </row>
    <row r="970" ht="14.25" customHeight="1">
      <c r="B970" s="222"/>
      <c r="G970" s="133"/>
      <c r="H970" s="133"/>
      <c r="I970" s="133"/>
    </row>
    <row r="971" ht="14.25" customHeight="1">
      <c r="B971" s="222"/>
      <c r="G971" s="133"/>
      <c r="H971" s="133"/>
      <c r="I971" s="133"/>
    </row>
    <row r="972" ht="14.25" customHeight="1">
      <c r="B972" s="222"/>
      <c r="G972" s="133"/>
      <c r="H972" s="133"/>
      <c r="I972" s="133"/>
    </row>
    <row r="973" ht="14.25" customHeight="1">
      <c r="B973" s="222"/>
      <c r="G973" s="133"/>
      <c r="H973" s="133"/>
      <c r="I973" s="133"/>
    </row>
    <row r="974" ht="14.25" customHeight="1">
      <c r="B974" s="222"/>
      <c r="G974" s="133"/>
      <c r="H974" s="133"/>
      <c r="I974" s="133"/>
    </row>
    <row r="975" ht="14.25" customHeight="1">
      <c r="B975" s="222"/>
      <c r="G975" s="133"/>
      <c r="H975" s="133"/>
      <c r="I975" s="133"/>
    </row>
    <row r="976" ht="14.25" customHeight="1">
      <c r="B976" s="222"/>
      <c r="G976" s="133"/>
      <c r="H976" s="133"/>
      <c r="I976" s="133"/>
    </row>
    <row r="977" ht="14.25" customHeight="1">
      <c r="B977" s="222"/>
      <c r="G977" s="133"/>
      <c r="H977" s="133"/>
      <c r="I977" s="133"/>
    </row>
    <row r="978" ht="14.25" customHeight="1">
      <c r="B978" s="222"/>
      <c r="G978" s="133"/>
      <c r="H978" s="133"/>
      <c r="I978" s="133"/>
    </row>
    <row r="979" ht="14.25" customHeight="1">
      <c r="B979" s="222"/>
      <c r="G979" s="133"/>
      <c r="H979" s="133"/>
      <c r="I979" s="133"/>
    </row>
    <row r="980" ht="14.25" customHeight="1">
      <c r="B980" s="222"/>
      <c r="G980" s="133"/>
      <c r="H980" s="133"/>
      <c r="I980" s="133"/>
    </row>
    <row r="981" ht="14.25" customHeight="1">
      <c r="B981" s="222"/>
      <c r="G981" s="133"/>
      <c r="H981" s="133"/>
      <c r="I981" s="133"/>
    </row>
    <row r="982" ht="14.25" customHeight="1">
      <c r="B982" s="222"/>
      <c r="G982" s="133"/>
      <c r="H982" s="133"/>
      <c r="I982" s="133"/>
    </row>
    <row r="983" ht="14.25" customHeight="1">
      <c r="B983" s="222"/>
      <c r="G983" s="133"/>
      <c r="H983" s="133"/>
      <c r="I983" s="133"/>
    </row>
    <row r="984" ht="14.25" customHeight="1">
      <c r="B984" s="222"/>
      <c r="G984" s="133"/>
      <c r="H984" s="133"/>
      <c r="I984" s="133"/>
    </row>
    <row r="985" ht="14.25" customHeight="1">
      <c r="B985" s="222"/>
      <c r="G985" s="133"/>
      <c r="H985" s="133"/>
      <c r="I985" s="133"/>
    </row>
    <row r="986" ht="14.25" customHeight="1">
      <c r="B986" s="222"/>
      <c r="G986" s="133"/>
      <c r="H986" s="133"/>
      <c r="I986" s="133"/>
    </row>
    <row r="987" ht="14.25" customHeight="1">
      <c r="B987" s="222"/>
      <c r="G987" s="133"/>
      <c r="H987" s="133"/>
      <c r="I987" s="133"/>
    </row>
    <row r="988" ht="14.25" customHeight="1">
      <c r="B988" s="222"/>
      <c r="G988" s="133"/>
      <c r="H988" s="133"/>
      <c r="I988" s="133"/>
    </row>
    <row r="989" ht="14.25" customHeight="1">
      <c r="B989" s="222"/>
      <c r="G989" s="133"/>
      <c r="H989" s="133"/>
      <c r="I989" s="133"/>
    </row>
    <row r="990" ht="14.25" customHeight="1">
      <c r="B990" s="222"/>
      <c r="G990" s="133"/>
      <c r="H990" s="133"/>
      <c r="I990" s="133"/>
    </row>
    <row r="991" ht="14.25" customHeight="1">
      <c r="B991" s="222"/>
      <c r="G991" s="133"/>
      <c r="H991" s="133"/>
      <c r="I991" s="133"/>
    </row>
    <row r="992" ht="14.25" customHeight="1">
      <c r="B992" s="222"/>
      <c r="G992" s="133"/>
      <c r="H992" s="133"/>
      <c r="I992" s="133"/>
    </row>
    <row r="993" ht="14.25" customHeight="1">
      <c r="B993" s="222"/>
      <c r="G993" s="133"/>
      <c r="H993" s="133"/>
      <c r="I993" s="133"/>
    </row>
    <row r="994" ht="14.25" customHeight="1">
      <c r="B994" s="222"/>
      <c r="G994" s="133"/>
      <c r="H994" s="133"/>
      <c r="I994" s="133"/>
    </row>
    <row r="995" ht="14.25" customHeight="1">
      <c r="B995" s="222"/>
      <c r="G995" s="133"/>
      <c r="H995" s="133"/>
      <c r="I995" s="133"/>
    </row>
    <row r="996" ht="14.25" customHeight="1">
      <c r="B996" s="222"/>
      <c r="G996" s="133"/>
      <c r="H996" s="133"/>
      <c r="I996" s="133"/>
    </row>
    <row r="997" ht="14.25" customHeight="1">
      <c r="B997" s="222"/>
      <c r="G997" s="133"/>
      <c r="H997" s="133"/>
      <c r="I997" s="133"/>
    </row>
    <row r="998" ht="14.25" customHeight="1">
      <c r="B998" s="222"/>
      <c r="G998" s="133"/>
      <c r="H998" s="133"/>
      <c r="I998" s="133"/>
    </row>
    <row r="999" ht="14.25" customHeight="1">
      <c r="B999" s="222"/>
      <c r="G999" s="133"/>
      <c r="H999" s="133"/>
      <c r="I999" s="133"/>
    </row>
    <row r="1000" ht="14.25" customHeight="1">
      <c r="B1000" s="222"/>
      <c r="G1000" s="133"/>
      <c r="H1000" s="133"/>
      <c r="I1000" s="133"/>
    </row>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O72</f>
        <v>0</v>
      </c>
      <c r="V2" s="225">
        <f>AB72</f>
        <v>0</v>
      </c>
      <c r="AI2" s="225">
        <f>AO72</f>
        <v>0</v>
      </c>
      <c r="AV2" s="225">
        <f>BB72</f>
        <v>0</v>
      </c>
      <c r="BI2" s="225">
        <f>BO72</f>
        <v>0</v>
      </c>
      <c r="BV2" s="225">
        <f>CB72</f>
        <v>0</v>
      </c>
      <c r="CI2" s="225">
        <f>CO72</f>
        <v>0</v>
      </c>
      <c r="CV2" s="225">
        <f>DB72</f>
        <v>0</v>
      </c>
      <c r="DI2" s="225">
        <f>DO72</f>
        <v>0</v>
      </c>
      <c r="DV2" s="225">
        <f>EB72</f>
        <v>0</v>
      </c>
      <c r="EI2" s="225">
        <f>EO72</f>
        <v>0</v>
      </c>
      <c r="EV2" s="225">
        <f>FB72</f>
        <v>0</v>
      </c>
      <c r="FI2" s="225">
        <f>FO72</f>
        <v>0</v>
      </c>
      <c r="FV2" s="225">
        <f>GB72</f>
        <v>0</v>
      </c>
      <c r="GI2" s="225">
        <f>GO72</f>
        <v>0</v>
      </c>
      <c r="GV2" s="225">
        <f>HB72</f>
        <v>0</v>
      </c>
      <c r="HI2" s="225">
        <f>HO72</f>
        <v>0</v>
      </c>
      <c r="HV2" s="225">
        <f>IB72</f>
        <v>0</v>
      </c>
      <c r="II2" s="225">
        <f>IO72</f>
        <v>0</v>
      </c>
      <c r="IV2" s="225">
        <f>JB72</f>
        <v>0</v>
      </c>
      <c r="JI2" s="225">
        <f>JO72</f>
        <v>0</v>
      </c>
      <c r="JV2" s="225">
        <f>KB72</f>
        <v>0</v>
      </c>
      <c r="KI2" s="225">
        <f>KO72</f>
        <v>0</v>
      </c>
      <c r="KV2" s="225">
        <f>LB72</f>
        <v>0</v>
      </c>
      <c r="LI2" s="225">
        <f>LO72</f>
        <v>0</v>
      </c>
      <c r="LV2" s="225">
        <f>MB72</f>
        <v>0</v>
      </c>
    </row>
    <row r="3" ht="24.75" customHeight="1">
      <c r="A3" s="224"/>
      <c r="B3" s="226" t="str">
        <f>Language!$E$173</f>
        <v>Correct Results</v>
      </c>
      <c r="C3" s="227"/>
      <c r="D3" s="227"/>
      <c r="E3" s="227"/>
      <c r="F3" s="227"/>
      <c r="G3" s="228"/>
      <c r="H3" s="133"/>
      <c r="I3" s="229" t="s">
        <v>96</v>
      </c>
      <c r="J3" s="230"/>
      <c r="K3" s="230"/>
      <c r="L3" s="230"/>
      <c r="M3" s="230"/>
      <c r="N3" s="230"/>
      <c r="O3" s="230"/>
      <c r="P3" s="230"/>
      <c r="Q3" s="230"/>
      <c r="R3" s="230"/>
      <c r="S3" s="230"/>
      <c r="T3" s="231"/>
      <c r="V3" s="229" t="s">
        <v>97</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2</v>
      </c>
      <c r="G6" s="257">
        <f>GrpA!$G$4</f>
        <v>1</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1</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1</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0</v>
      </c>
      <c r="G9" s="257">
        <f>GrpA!$G$7</f>
        <v>1</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0</v>
      </c>
      <c r="G10" s="257">
        <f>GrpA!$G$8</f>
        <v>1</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1</v>
      </c>
      <c r="G11" s="257">
        <f>GrpA!$G$9</f>
        <v>2</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0</v>
      </c>
      <c r="G13" s="257">
        <f>GrpB!$G$4</f>
        <v>0</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3</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1</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0</v>
      </c>
      <c r="G16" s="257">
        <f>GrpB!$G$7</f>
        <v>0</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3</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3</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2</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1</v>
      </c>
      <c r="G22" s="257">
        <f>GrpC!$G$6</f>
        <v>0</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2</v>
      </c>
      <c r="G23" s="257">
        <f>GrpC!$G$7</f>
        <v>1</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2</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2</v>
      </c>
      <c r="G25" s="257">
        <f>GrpC!$G$9</f>
        <v>0</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2</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0</v>
      </c>
      <c r="G29" s="257">
        <f>GrpD!$G$6</f>
        <v>0</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2</v>
      </c>
      <c r="G30" s="257">
        <f>GrpD!$G$7</f>
        <v>1</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1</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3</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1</v>
      </c>
      <c r="G34" s="257">
        <f>GrpE!$G$4</f>
        <v>1</v>
      </c>
      <c r="H34" s="133"/>
      <c r="I34" s="253">
        <f t="shared" ref="I34:I47"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47"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47"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47"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47"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47"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47"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47"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47"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47"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47"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47"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47"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47"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47"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47"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47"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47"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47"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47"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47"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47"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47"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47"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47"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47"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0</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1</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1</v>
      </c>
      <c r="G38" s="257">
        <f>GrpE!$G$8</f>
        <v>1</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1</v>
      </c>
      <c r="G41" s="257">
        <f>GrpF!$G$4</f>
        <v>0</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1</v>
      </c>
      <c r="G42" s="257">
        <f>GrpF!$G$5</f>
        <v>1</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0</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1</v>
      </c>
      <c r="G44" s="257">
        <f>GrpF!$G$7</f>
        <v>2</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1</v>
      </c>
      <c r="G45" s="257">
        <f>GrpF!$G$8</f>
        <v>1</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2</v>
      </c>
      <c r="G46" s="257">
        <f>GrpF!$G$9</f>
        <v>0</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14</v>
      </c>
      <c r="C48" s="254" t="str">
        <f>INDIRECT("'"&amp;References!$A$1&amp;"'!"&amp;"$B$54")</f>
        <v>Croatia</v>
      </c>
      <c r="D48" s="255">
        <f t="array" ref="D48">IF(E48="","",INDEX(Groups!$C$7:$C$35,MATCH(E48,Groups!$D$7:$D$35,0)))</f>
        <v>20</v>
      </c>
      <c r="E48" s="254" t="str">
        <f>INDIRECT("'"&amp;References!$A$1&amp;"'!"&amp;"$C$54")</f>
        <v>Switzerland</v>
      </c>
      <c r="F48" s="256">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257">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H48" s="133"/>
      <c r="I48" s="268"/>
      <c r="J48" s="254" t="str">
        <f>IF(I48="","",VLOOKUP(I48,Language!$D$5:$E$63,2,0))</f>
        <v/>
      </c>
      <c r="K48" s="258"/>
      <c r="L48" s="254" t="str">
        <f>IF(K48="","",VLOOKUP(K48,Language!$D$5:$E$63,2,0))</f>
        <v/>
      </c>
      <c r="M48" s="269"/>
      <c r="N48" s="270"/>
      <c r="O48" s="271"/>
      <c r="P48" s="271"/>
      <c r="Q48" s="272">
        <f t="shared" ref="Q48:Q55" si="521">COUNTIF(I$48:I$55,I48)+COUNTIF(K$48:K$55,I48)</f>
        <v>0</v>
      </c>
      <c r="R48" s="272">
        <f t="shared" ref="R48:R55" si="522">COUNTIF(I$48:I$55,K48)+COUNTIF(K$48:K$55,K48)</f>
        <v>0</v>
      </c>
      <c r="S48" s="272"/>
      <c r="T48" s="273" t="str">
        <f t="shared" ref="T48:T55" si="523">IF(OR(I48&lt;&gt;"",K48&lt;&gt;""),IF(Q48&lt;&gt;1,0,COUNTIF($B$48:$B$55,I48)+COUNTIF($D$48:$D$55,I48))+IF(R48&lt;&gt;1,0,COUNTIF($B$48:$B$55,K48)+COUNTIF($D$48:$D$55,K48)),"")</f>
        <v/>
      </c>
      <c r="U48" s="133"/>
      <c r="V48" s="268"/>
      <c r="W48" s="254" t="str">
        <f>IF(V48="","",VLOOKUP(V48,Language!$D$5:$E$63,2,0))</f>
        <v/>
      </c>
      <c r="X48" s="258"/>
      <c r="Y48" s="254" t="str">
        <f>IF(X48="","",VLOOKUP(X48,Language!$D$5:$E$63,2,0))</f>
        <v/>
      </c>
      <c r="Z48" s="269"/>
      <c r="AA48" s="270"/>
      <c r="AB48" s="271"/>
      <c r="AC48" s="271"/>
      <c r="AD48" s="272">
        <f t="shared" ref="AD48:AD55" si="524">COUNTIF(V$48:V$55,V48)+COUNTIF(X$48:X$55,V48)</f>
        <v>0</v>
      </c>
      <c r="AE48" s="272">
        <f t="shared" ref="AE48:AE55" si="525">COUNTIF(V$48:V$55,X48)+COUNTIF(X$48:X$55,X48)</f>
        <v>0</v>
      </c>
      <c r="AF48" s="272"/>
      <c r="AG48" s="273" t="str">
        <f t="shared" ref="AG48:AG55" si="526">IF(OR(V48&lt;&gt;"",X48&lt;&gt;""),IF(AD48&lt;&gt;1,0,COUNTIF($B$48:$B$55,V48)+COUNTIF($D$48:$D$55,V48))+IF(AE48&lt;&gt;1,0,COUNTIF($B$48:$B$55,X48)+COUNTIF($D$48:$D$55,X48)),"")</f>
        <v/>
      </c>
      <c r="AH48" s="133"/>
      <c r="AI48" s="268"/>
      <c r="AJ48" s="254" t="str">
        <f>IF(AI48="","",VLOOKUP(AI48,Language!$D$5:$E$63,2,0))</f>
        <v/>
      </c>
      <c r="AK48" s="258"/>
      <c r="AL48" s="254" t="str">
        <f>IF(AK48="","",VLOOKUP(AK48,Language!$D$5:$E$63,2,0))</f>
        <v/>
      </c>
      <c r="AM48" s="269"/>
      <c r="AN48" s="270"/>
      <c r="AO48" s="271"/>
      <c r="AP48" s="271"/>
      <c r="AQ48" s="272">
        <f t="shared" ref="AQ48:AQ55" si="527">COUNTIF(AI$48:AI$55,AI48)+COUNTIF(AK$48:AK$55,AI48)</f>
        <v>0</v>
      </c>
      <c r="AR48" s="272">
        <f t="shared" ref="AR48:AR55" si="528">COUNTIF(AI$48:AI$55,AK48)+COUNTIF(AK$48:AK$55,AK48)</f>
        <v>0</v>
      </c>
      <c r="AS48" s="272"/>
      <c r="AT48" s="273" t="str">
        <f t="shared" ref="AT48:AT55" si="529">IF(OR(AI48&lt;&gt;"",AK48&lt;&gt;""),IF(AQ48&lt;&gt;1,0,COUNTIF($B$48:$B$55,AI48)+COUNTIF($D$48:$D$55,AI48))+IF(AR48&lt;&gt;1,0,COUNTIF($B$48:$B$55,AK48)+COUNTIF($D$48:$D$55,AK48)),"")</f>
        <v/>
      </c>
      <c r="AU48" s="133"/>
      <c r="AV48" s="268"/>
      <c r="AW48" s="254" t="str">
        <f>IF(AV48="","",VLOOKUP(AV48,Language!$D$5:$E$63,2,0))</f>
        <v/>
      </c>
      <c r="AX48" s="258"/>
      <c r="AY48" s="254" t="str">
        <f>IF(AX48="","",VLOOKUP(AX48,Language!$D$5:$E$63,2,0))</f>
        <v/>
      </c>
      <c r="AZ48" s="269"/>
      <c r="BA48" s="270"/>
      <c r="BB48" s="271"/>
      <c r="BC48" s="271"/>
      <c r="BD48" s="272">
        <f t="shared" ref="BD48:BD55" si="530">COUNTIF(AV$48:AV$55,AV48)+COUNTIF(AX$48:AX$55,AV48)</f>
        <v>0</v>
      </c>
      <c r="BE48" s="272">
        <f t="shared" ref="BE48:BE55" si="531">COUNTIF(AV$48:AV$55,AX48)+COUNTIF(AX$48:AX$55,AX48)</f>
        <v>0</v>
      </c>
      <c r="BF48" s="272"/>
      <c r="BG48" s="273" t="str">
        <f t="shared" ref="BG48:BG55" si="532">IF(OR(AV48&lt;&gt;"",AX48&lt;&gt;""),IF(BD48&lt;&gt;1,0,COUNTIF($B$48:$B$55,AV48)+COUNTIF($D$48:$D$55,AV48))+IF(BE48&lt;&gt;1,0,COUNTIF($B$48:$B$55,AX48)+COUNTIF($D$48:$D$55,AX48)),"")</f>
        <v/>
      </c>
      <c r="BH48" s="133"/>
      <c r="BI48" s="268"/>
      <c r="BJ48" s="254" t="str">
        <f>IF(BI48="","",VLOOKUP(BI48,Language!$D$5:$E$63,2,0))</f>
        <v/>
      </c>
      <c r="BK48" s="258"/>
      <c r="BL48" s="254" t="str">
        <f>IF(BK48="","",VLOOKUP(BK48,Language!$D$5:$E$63,2,0))</f>
        <v/>
      </c>
      <c r="BM48" s="269"/>
      <c r="BN48" s="270"/>
      <c r="BO48" s="271"/>
      <c r="BP48" s="271"/>
      <c r="BQ48" s="272">
        <f t="shared" ref="BQ48:BQ55" si="533">COUNTIF(BI$48:BI$55,BI48)+COUNTIF(BK$48:BK$55,BI48)</f>
        <v>0</v>
      </c>
      <c r="BR48" s="272">
        <f t="shared" ref="BR48:BR55" si="534">COUNTIF(BI$48:BI$55,BK48)+COUNTIF(BK$48:BK$55,BK48)</f>
        <v>0</v>
      </c>
      <c r="BS48" s="272"/>
      <c r="BT48" s="273" t="str">
        <f t="shared" ref="BT48:BT55" si="535">IF(OR(BI48&lt;&gt;"",BK48&lt;&gt;""),IF(BQ48&lt;&gt;1,0,COUNTIF($B$48:$B$55,BI48)+COUNTIF($D$48:$D$55,BI48))+IF(BR48&lt;&gt;1,0,COUNTIF($B$48:$B$55,BK48)+COUNTIF($D$48:$D$55,BK48)),"")</f>
        <v/>
      </c>
      <c r="BU48" s="133"/>
      <c r="BV48" s="268"/>
      <c r="BW48" s="254" t="str">
        <f>IF(BV48="","",VLOOKUP(BV48,Language!$D$5:$E$63,2,0))</f>
        <v/>
      </c>
      <c r="BX48" s="258"/>
      <c r="BY48" s="254" t="str">
        <f>IF(BX48="","",VLOOKUP(BX48,Language!$D$5:$E$63,2,0))</f>
        <v/>
      </c>
      <c r="BZ48" s="269"/>
      <c r="CA48" s="270"/>
      <c r="CB48" s="271"/>
      <c r="CC48" s="271"/>
      <c r="CD48" s="272">
        <f t="shared" ref="CD48:CD55" si="536">COUNTIF(BV$48:BV$55,BV48)+COUNTIF(BX$48:BX$55,BV48)</f>
        <v>0</v>
      </c>
      <c r="CE48" s="272">
        <f t="shared" ref="CE48:CE55" si="537">COUNTIF(BV$48:BV$55,BX48)+COUNTIF(BX$48:BX$55,BX48)</f>
        <v>0</v>
      </c>
      <c r="CF48" s="272"/>
      <c r="CG48" s="273" t="str">
        <f t="shared" ref="CG48:CG55" si="538">IF(OR(BV48&lt;&gt;"",BX48&lt;&gt;""),IF(CD48&lt;&gt;1,0,COUNTIF($B$48:$B$55,BV48)+COUNTIF($D$48:$D$55,BV48))+IF(CE48&lt;&gt;1,0,COUNTIF($B$48:$B$55,BX48)+COUNTIF($D$48:$D$55,BX48)),"")</f>
        <v/>
      </c>
      <c r="CH48" s="133"/>
      <c r="CI48" s="268"/>
      <c r="CJ48" s="254" t="str">
        <f>IF(CI48="","",VLOOKUP(CI48,Language!$D$5:$E$63,2,0))</f>
        <v/>
      </c>
      <c r="CK48" s="258"/>
      <c r="CL48" s="254" t="str">
        <f>IF(CK48="","",VLOOKUP(CK48,Language!$D$5:$E$63,2,0))</f>
        <v/>
      </c>
      <c r="CM48" s="269"/>
      <c r="CN48" s="270"/>
      <c r="CO48" s="271"/>
      <c r="CP48" s="271"/>
      <c r="CQ48" s="272">
        <f t="shared" ref="CQ48:CQ55" si="539">COUNTIF(CI$48:CI$55,CI48)+COUNTIF(CK$48:CK$55,CI48)</f>
        <v>0</v>
      </c>
      <c r="CR48" s="272">
        <f t="shared" ref="CR48:CR55" si="540">COUNTIF(CI$48:CI$55,CK48)+COUNTIF(CK$48:CK$55,CK48)</f>
        <v>0</v>
      </c>
      <c r="CS48" s="272"/>
      <c r="CT48" s="273" t="str">
        <f t="shared" ref="CT48:CT55" si="541">IF(OR(CI48&lt;&gt;"",CK48&lt;&gt;""),IF(CQ48&lt;&gt;1,0,COUNTIF($B$48:$B$55,CI48)+COUNTIF($D$48:$D$55,CI48))+IF(CR48&lt;&gt;1,0,COUNTIF($B$48:$B$55,CK48)+COUNTIF($D$48:$D$55,CK48)),"")</f>
        <v/>
      </c>
      <c r="CU48" s="133"/>
      <c r="CV48" s="268"/>
      <c r="CW48" s="254" t="str">
        <f>IF(CV48="","",VLOOKUP(CV48,Language!$D$5:$E$63,2,0))</f>
        <v/>
      </c>
      <c r="CX48" s="258"/>
      <c r="CY48" s="254" t="str">
        <f>IF(CX48="","",VLOOKUP(CX48,Language!$D$5:$E$63,2,0))</f>
        <v/>
      </c>
      <c r="CZ48" s="269"/>
      <c r="DA48" s="270"/>
      <c r="DB48" s="271"/>
      <c r="DC48" s="271"/>
      <c r="DD48" s="272">
        <f t="shared" ref="DD48:DD55" si="542">COUNTIF(CV$48:CV$55,CV48)+COUNTIF(CX$48:CX$55,CV48)</f>
        <v>0</v>
      </c>
      <c r="DE48" s="272">
        <f t="shared" ref="DE48:DE55" si="543">COUNTIF(CV$48:CV$55,CX48)+COUNTIF(CX$48:CX$55,CX48)</f>
        <v>0</v>
      </c>
      <c r="DF48" s="272"/>
      <c r="DG48" s="273" t="str">
        <f t="shared" ref="DG48:DG55" si="544">IF(OR(CV48&lt;&gt;"",CX48&lt;&gt;""),IF(DD48&lt;&gt;1,0,COUNTIF($B$48:$B$55,CV48)+COUNTIF($D$48:$D$55,CV48))+IF(DE48&lt;&gt;1,0,COUNTIF($B$48:$B$55,CX48)+COUNTIF($D$48:$D$55,CX48)),"")</f>
        <v/>
      </c>
      <c r="DH48" s="133"/>
      <c r="DI48" s="268"/>
      <c r="DJ48" s="254" t="str">
        <f>IF(DI48="","",VLOOKUP(DI48,Language!$D$5:$E$63,2,0))</f>
        <v/>
      </c>
      <c r="DK48" s="258"/>
      <c r="DL48" s="254" t="str">
        <f>IF(DK48="","",VLOOKUP(DK48,Language!$D$5:$E$63,2,0))</f>
        <v/>
      </c>
      <c r="DM48" s="269"/>
      <c r="DN48" s="270"/>
      <c r="DO48" s="271"/>
      <c r="DP48" s="271"/>
      <c r="DQ48" s="272">
        <f t="shared" ref="DQ48:DQ55" si="545">COUNTIF(DI$48:DI$55,DI48)+COUNTIF(DK$48:DK$55,DI48)</f>
        <v>0</v>
      </c>
      <c r="DR48" s="272">
        <f t="shared" ref="DR48:DR55" si="546">COUNTIF(DI$48:DI$55,DK48)+COUNTIF(DK$48:DK$55,DK48)</f>
        <v>0</v>
      </c>
      <c r="DS48" s="272"/>
      <c r="DT48" s="273" t="str">
        <f t="shared" ref="DT48:DT55" si="547">IF(OR(DI48&lt;&gt;"",DK48&lt;&gt;""),IF(DQ48&lt;&gt;1,0,COUNTIF($B$48:$B$55,DI48)+COUNTIF($D$48:$D$55,DI48))+IF(DR48&lt;&gt;1,0,COUNTIF($B$48:$B$55,DK48)+COUNTIF($D$48:$D$55,DK48)),"")</f>
        <v/>
      </c>
      <c r="DU48" s="133"/>
      <c r="DV48" s="268"/>
      <c r="DW48" s="254" t="str">
        <f>IF(DV48="","",VLOOKUP(DV48,Language!$D$5:$E$63,2,0))</f>
        <v/>
      </c>
      <c r="DX48" s="258"/>
      <c r="DY48" s="254" t="str">
        <f>IF(DX48="","",VLOOKUP(DX48,Language!$D$5:$E$63,2,0))</f>
        <v/>
      </c>
      <c r="DZ48" s="269"/>
      <c r="EA48" s="270"/>
      <c r="EB48" s="271"/>
      <c r="EC48" s="271"/>
      <c r="ED48" s="272">
        <f t="shared" ref="ED48:ED55" si="548">COUNTIF(DV$48:DV$55,DV48)+COUNTIF(DX$48:DX$55,DV48)</f>
        <v>0</v>
      </c>
      <c r="EE48" s="272">
        <f t="shared" ref="EE48:EE55" si="549">COUNTIF(DV$48:DV$55,DX48)+COUNTIF(DX$48:DX$55,DX48)</f>
        <v>0</v>
      </c>
      <c r="EF48" s="272"/>
      <c r="EG48" s="273" t="str">
        <f t="shared" ref="EG48:EG55" si="550">IF(OR(DV48&lt;&gt;"",DX48&lt;&gt;""),IF(ED48&lt;&gt;1,0,COUNTIF($B$48:$B$55,DV48)+COUNTIF($D$48:$D$55,DV48))+IF(EE48&lt;&gt;1,0,COUNTIF($B$48:$B$55,DX48)+COUNTIF($D$48:$D$55,DX48)),"")</f>
        <v/>
      </c>
      <c r="EH48" s="133"/>
      <c r="EI48" s="268"/>
      <c r="EJ48" s="254" t="str">
        <f>IF(EI48="","",VLOOKUP(EI48,Language!$D$5:$E$63,2,0))</f>
        <v/>
      </c>
      <c r="EK48" s="258"/>
      <c r="EL48" s="254" t="str">
        <f>IF(EK48="","",VLOOKUP(EK48,Language!$D$5:$E$63,2,0))</f>
        <v/>
      </c>
      <c r="EM48" s="269"/>
      <c r="EN48" s="270"/>
      <c r="EO48" s="271"/>
      <c r="EP48" s="271"/>
      <c r="EQ48" s="272">
        <f t="shared" ref="EQ48:EQ55" si="551">COUNTIF(EI$48:EI$55,EI48)+COUNTIF(EK$48:EK$55,EI48)</f>
        <v>0</v>
      </c>
      <c r="ER48" s="272">
        <f t="shared" ref="ER48:ER55" si="552">COUNTIF(EI$48:EI$55,EK48)+COUNTIF(EK$48:EK$55,EK48)</f>
        <v>0</v>
      </c>
      <c r="ES48" s="272"/>
      <c r="ET48" s="273" t="str">
        <f t="shared" ref="ET48:ET55" si="553">IF(OR(EI48&lt;&gt;"",EK48&lt;&gt;""),IF(EQ48&lt;&gt;1,0,COUNTIF($B$48:$B$55,EI48)+COUNTIF($D$48:$D$55,EI48))+IF(ER48&lt;&gt;1,0,COUNTIF($B$48:$B$55,EK48)+COUNTIF($D$48:$D$55,EK48)),"")</f>
        <v/>
      </c>
      <c r="EU48" s="133"/>
      <c r="EV48" s="268"/>
      <c r="EW48" s="254" t="str">
        <f>IF(EV48="","",VLOOKUP(EV48,Language!$D$5:$E$63,2,0))</f>
        <v/>
      </c>
      <c r="EX48" s="258"/>
      <c r="EY48" s="254" t="str">
        <f>IF(EX48="","",VLOOKUP(EX48,Language!$D$5:$E$63,2,0))</f>
        <v/>
      </c>
      <c r="EZ48" s="269"/>
      <c r="FA48" s="270"/>
      <c r="FB48" s="271"/>
      <c r="FC48" s="271"/>
      <c r="FD48" s="272">
        <f t="shared" ref="FD48:FD55" si="554">COUNTIF(EV$48:EV$55,EV48)+COUNTIF(EX$48:EX$55,EV48)</f>
        <v>0</v>
      </c>
      <c r="FE48" s="272">
        <f t="shared" ref="FE48:FE55" si="555">COUNTIF(EV$48:EV$55,EX48)+COUNTIF(EX$48:EX$55,EX48)</f>
        <v>0</v>
      </c>
      <c r="FF48" s="272"/>
      <c r="FG48" s="273" t="str">
        <f t="shared" ref="FG48:FG55" si="556">IF(OR(EV48&lt;&gt;"",EX48&lt;&gt;""),IF(FD48&lt;&gt;1,0,COUNTIF($B$48:$B$55,EV48)+COUNTIF($D$48:$D$55,EV48))+IF(FE48&lt;&gt;1,0,COUNTIF($B$48:$B$55,EX48)+COUNTIF($D$48:$D$55,EX48)),"")</f>
        <v/>
      </c>
      <c r="FH48" s="133"/>
      <c r="FI48" s="268"/>
      <c r="FJ48" s="254" t="str">
        <f>IF(FI48="","",VLOOKUP(FI48,Language!$D$5:$E$63,2,0))</f>
        <v/>
      </c>
      <c r="FK48" s="258"/>
      <c r="FL48" s="254" t="str">
        <f>IF(FK48="","",VLOOKUP(FK48,Language!$D$5:$E$63,2,0))</f>
        <v/>
      </c>
      <c r="FM48" s="269"/>
      <c r="FN48" s="270"/>
      <c r="FO48" s="271"/>
      <c r="FP48" s="271"/>
      <c r="FQ48" s="272">
        <f t="shared" ref="FQ48:FQ55" si="557">COUNTIF(FI$48:FI$55,FI48)+COUNTIF(FK$48:FK$55,FI48)</f>
        <v>0</v>
      </c>
      <c r="FR48" s="272">
        <f t="shared" ref="FR48:FR55" si="558">COUNTIF(FI$48:FI$55,FK48)+COUNTIF(FK$48:FK$55,FK48)</f>
        <v>0</v>
      </c>
      <c r="FS48" s="272"/>
      <c r="FT48" s="273" t="str">
        <f t="shared" ref="FT48:FT55" si="559">IF(OR(FI48&lt;&gt;"",FK48&lt;&gt;""),IF(FQ48&lt;&gt;1,0,COUNTIF($B$48:$B$55,FI48)+COUNTIF($D$48:$D$55,FI48))+IF(FR48&lt;&gt;1,0,COUNTIF($B$48:$B$55,FK48)+COUNTIF($D$48:$D$55,FK48)),"")</f>
        <v/>
      </c>
      <c r="FU48" s="133"/>
      <c r="FV48" s="268"/>
      <c r="FW48" s="254" t="str">
        <f>IF(FV48="","",VLOOKUP(FV48,Language!$D$5:$E$63,2,0))</f>
        <v/>
      </c>
      <c r="FX48" s="258"/>
      <c r="FY48" s="254" t="str">
        <f>IF(FX48="","",VLOOKUP(FX48,Language!$D$5:$E$63,2,0))</f>
        <v/>
      </c>
      <c r="FZ48" s="269"/>
      <c r="GA48" s="270"/>
      <c r="GB48" s="271"/>
      <c r="GC48" s="271"/>
      <c r="GD48" s="272">
        <f t="shared" ref="GD48:GD55" si="560">COUNTIF(FV$48:FV$55,FV48)+COUNTIF(FX$48:FX$55,FV48)</f>
        <v>0</v>
      </c>
      <c r="GE48" s="272">
        <f t="shared" ref="GE48:GE55" si="561">COUNTIF(FV$48:FV$55,FX48)+COUNTIF(FX$48:FX$55,FX48)</f>
        <v>0</v>
      </c>
      <c r="GF48" s="272"/>
      <c r="GG48" s="273" t="str">
        <f t="shared" ref="GG48:GG55" si="562">IF(OR(FV48&lt;&gt;"",FX48&lt;&gt;""),IF(GD48&lt;&gt;1,0,COUNTIF($B$48:$B$55,FV48)+COUNTIF($D$48:$D$55,FV48))+IF(GE48&lt;&gt;1,0,COUNTIF($B$48:$B$55,FX48)+COUNTIF($D$48:$D$55,FX48)),"")</f>
        <v/>
      </c>
      <c r="GH48" s="133"/>
      <c r="GI48" s="268"/>
      <c r="GJ48" s="254" t="str">
        <f>IF(GI48="","",VLOOKUP(GI48,Language!$D$5:$E$63,2,0))</f>
        <v/>
      </c>
      <c r="GK48" s="258"/>
      <c r="GL48" s="254" t="str">
        <f>IF(GK48="","",VLOOKUP(GK48,Language!$D$5:$E$63,2,0))</f>
        <v/>
      </c>
      <c r="GM48" s="269"/>
      <c r="GN48" s="270"/>
      <c r="GO48" s="271"/>
      <c r="GP48" s="271"/>
      <c r="GQ48" s="272">
        <f t="shared" ref="GQ48:GQ55" si="563">COUNTIF(GI$48:GI$55,GI48)+COUNTIF(GK$48:GK$55,GI48)</f>
        <v>0</v>
      </c>
      <c r="GR48" s="272">
        <f t="shared" ref="GR48:GR55" si="564">COUNTIF(GI$48:GI$55,GK48)+COUNTIF(GK$48:GK$55,GK48)</f>
        <v>0</v>
      </c>
      <c r="GS48" s="272"/>
      <c r="GT48" s="273" t="str">
        <f t="shared" ref="GT48:GT55" si="565">IF(OR(GI48&lt;&gt;"",GK48&lt;&gt;""),IF(GQ48&lt;&gt;1,0,COUNTIF($B$48:$B$55,GI48)+COUNTIF($D$48:$D$55,GI48))+IF(GR48&lt;&gt;1,0,COUNTIF($B$48:$B$55,GK48)+COUNTIF($D$48:$D$55,GK48)),"")</f>
        <v/>
      </c>
      <c r="GU48" s="133"/>
      <c r="GV48" s="268"/>
      <c r="GW48" s="254" t="str">
        <f>IF(GV48="","",VLOOKUP(GV48,Language!$D$5:$E$63,2,0))</f>
        <v/>
      </c>
      <c r="GX48" s="258"/>
      <c r="GY48" s="254" t="str">
        <f>IF(GX48="","",VLOOKUP(GX48,Language!$D$5:$E$63,2,0))</f>
        <v/>
      </c>
      <c r="GZ48" s="269"/>
      <c r="HA48" s="270"/>
      <c r="HB48" s="271"/>
      <c r="HC48" s="271"/>
      <c r="HD48" s="272">
        <f t="shared" ref="HD48:HD55" si="566">COUNTIF(GV$48:GV$55,GV48)+COUNTIF(GX$48:GX$55,GV48)</f>
        <v>0</v>
      </c>
      <c r="HE48" s="272">
        <f t="shared" ref="HE48:HE55" si="567">COUNTIF(GV$48:GV$55,GX48)+COUNTIF(GX$48:GX$55,GX48)</f>
        <v>0</v>
      </c>
      <c r="HF48" s="272"/>
      <c r="HG48" s="273" t="str">
        <f t="shared" ref="HG48:HG55" si="568">IF(OR(GV48&lt;&gt;"",GX48&lt;&gt;""),IF(HD48&lt;&gt;1,0,COUNTIF($B$48:$B$55,GV48)+COUNTIF($D$48:$D$55,GV48))+IF(HE48&lt;&gt;1,0,COUNTIF($B$48:$B$55,GX48)+COUNTIF($D$48:$D$55,GX48)),"")</f>
        <v/>
      </c>
      <c r="HH48" s="133"/>
      <c r="HI48" s="268"/>
      <c r="HJ48" s="254" t="str">
        <f>IF(HI48="","",VLOOKUP(HI48,Language!$D$5:$E$63,2,0))</f>
        <v/>
      </c>
      <c r="HK48" s="258"/>
      <c r="HL48" s="254" t="str">
        <f>IF(HK48="","",VLOOKUP(HK48,Language!$D$5:$E$63,2,0))</f>
        <v/>
      </c>
      <c r="HM48" s="269"/>
      <c r="HN48" s="270"/>
      <c r="HO48" s="271"/>
      <c r="HP48" s="271"/>
      <c r="HQ48" s="272">
        <f t="shared" ref="HQ48:HQ55" si="569">COUNTIF(HI$48:HI$55,HI48)+COUNTIF(HK$48:HK$55,HI48)</f>
        <v>0</v>
      </c>
      <c r="HR48" s="272">
        <f t="shared" ref="HR48:HR55" si="570">COUNTIF(HI$48:HI$55,HK48)+COUNTIF(HK$48:HK$55,HK48)</f>
        <v>0</v>
      </c>
      <c r="HS48" s="272"/>
      <c r="HT48" s="273" t="str">
        <f t="shared" ref="HT48:HT55" si="571">IF(OR(HI48&lt;&gt;"",HK48&lt;&gt;""),IF(HQ48&lt;&gt;1,0,COUNTIF($B$48:$B$55,HI48)+COUNTIF($D$48:$D$55,HI48))+IF(HR48&lt;&gt;1,0,COUNTIF($B$48:$B$55,HK48)+COUNTIF($D$48:$D$55,HK48)),"")</f>
        <v/>
      </c>
      <c r="HU48" s="133"/>
      <c r="HV48" s="268"/>
      <c r="HW48" s="254" t="str">
        <f>IF(HV48="","",VLOOKUP(HV48,Language!$D$5:$E$63,2,0))</f>
        <v/>
      </c>
      <c r="HX48" s="258"/>
      <c r="HY48" s="254" t="str">
        <f>IF(HX48="","",VLOOKUP(HX48,Language!$D$5:$E$63,2,0))</f>
        <v/>
      </c>
      <c r="HZ48" s="269"/>
      <c r="IA48" s="270"/>
      <c r="IB48" s="271"/>
      <c r="IC48" s="271"/>
      <c r="ID48" s="272">
        <f t="shared" ref="ID48:ID55" si="572">COUNTIF(HV$48:HV$55,HV48)+COUNTIF(HX$48:HX$55,HV48)</f>
        <v>0</v>
      </c>
      <c r="IE48" s="272">
        <f t="shared" ref="IE48:IE55" si="573">COUNTIF(HV$48:HV$55,HX48)+COUNTIF(HX$48:HX$55,HX48)</f>
        <v>0</v>
      </c>
      <c r="IF48" s="272"/>
      <c r="IG48" s="273" t="str">
        <f t="shared" ref="IG48:IG55" si="574">IF(OR(HV48&lt;&gt;"",HX48&lt;&gt;""),IF(ID48&lt;&gt;1,0,COUNTIF($B$48:$B$55,HV48)+COUNTIF($D$48:$D$55,HV48))+IF(IE48&lt;&gt;1,0,COUNTIF($B$48:$B$55,HX48)+COUNTIF($D$48:$D$55,HX48)),"")</f>
        <v/>
      </c>
      <c r="IH48" s="133"/>
      <c r="II48" s="268"/>
      <c r="IJ48" s="254" t="str">
        <f>IF(II48="","",VLOOKUP(II48,Language!$D$5:$E$63,2,0))</f>
        <v/>
      </c>
      <c r="IK48" s="258"/>
      <c r="IL48" s="254" t="str">
        <f>IF(IK48="","",VLOOKUP(IK48,Language!$D$5:$E$63,2,0))</f>
        <v/>
      </c>
      <c r="IM48" s="269"/>
      <c r="IN48" s="270"/>
      <c r="IO48" s="271"/>
      <c r="IP48" s="271"/>
      <c r="IQ48" s="272">
        <f t="shared" ref="IQ48:IQ55" si="575">COUNTIF(II$48:II$55,II48)+COUNTIF(IK$48:IK$55,II48)</f>
        <v>0</v>
      </c>
      <c r="IR48" s="272">
        <f t="shared" ref="IR48:IR55" si="576">COUNTIF(II$48:II$55,IK48)+COUNTIF(IK$48:IK$55,IK48)</f>
        <v>0</v>
      </c>
      <c r="IS48" s="272"/>
      <c r="IT48" s="273" t="str">
        <f t="shared" ref="IT48:IT55" si="577">IF(OR(II48&lt;&gt;"",IK48&lt;&gt;""),IF(IQ48&lt;&gt;1,0,COUNTIF($B$48:$B$55,II48)+COUNTIF($D$48:$D$55,II48))+IF(IR48&lt;&gt;1,0,COUNTIF($B$48:$B$55,IK48)+COUNTIF($D$48:$D$55,IK48)),"")</f>
        <v/>
      </c>
      <c r="IU48" s="133"/>
      <c r="IV48" s="268"/>
      <c r="IW48" s="254" t="str">
        <f>IF(IV48="","",VLOOKUP(IV48,Language!$D$5:$E$63,2,0))</f>
        <v/>
      </c>
      <c r="IX48" s="258"/>
      <c r="IY48" s="254" t="str">
        <f>IF(IX48="","",VLOOKUP(IX48,Language!$D$5:$E$63,2,0))</f>
        <v/>
      </c>
      <c r="IZ48" s="269"/>
      <c r="JA48" s="270"/>
      <c r="JB48" s="271"/>
      <c r="JC48" s="271"/>
      <c r="JD48" s="272">
        <f t="shared" ref="JD48:JD55" si="578">COUNTIF(IV$48:IV$55,IV48)+COUNTIF(IX$48:IX$55,IV48)</f>
        <v>0</v>
      </c>
      <c r="JE48" s="272">
        <f t="shared" ref="JE48:JE55" si="579">COUNTIF(IV$48:IV$55,IX48)+COUNTIF(IX$48:IX$55,IX48)</f>
        <v>0</v>
      </c>
      <c r="JF48" s="272"/>
      <c r="JG48" s="273" t="str">
        <f t="shared" ref="JG48:JG55" si="580">IF(OR(IV48&lt;&gt;"",IX48&lt;&gt;""),IF(JD48&lt;&gt;1,0,COUNTIF($B$48:$B$55,IV48)+COUNTIF($D$48:$D$55,IV48))+IF(JE48&lt;&gt;1,0,COUNTIF($B$48:$B$55,IX48)+COUNTIF($D$48:$D$55,IX48)),"")</f>
        <v/>
      </c>
      <c r="JH48" s="133"/>
      <c r="JI48" s="268"/>
      <c r="JJ48" s="254" t="str">
        <f>IF(JI48="","",VLOOKUP(JI48,Language!$D$5:$E$63,2,0))</f>
        <v/>
      </c>
      <c r="JK48" s="258"/>
      <c r="JL48" s="254" t="str">
        <f>IF(JK48="","",VLOOKUP(JK48,Language!$D$5:$E$63,2,0))</f>
        <v/>
      </c>
      <c r="JM48" s="269"/>
      <c r="JN48" s="270"/>
      <c r="JO48" s="271"/>
      <c r="JP48" s="271"/>
      <c r="JQ48" s="272">
        <f t="shared" ref="JQ48:JQ55" si="581">COUNTIF(JI$48:JI$55,JI48)+COUNTIF(JK$48:JK$55,JI48)</f>
        <v>0</v>
      </c>
      <c r="JR48" s="272">
        <f t="shared" ref="JR48:JR55" si="582">COUNTIF(JI$48:JI$55,JK48)+COUNTIF(JK$48:JK$55,JK48)</f>
        <v>0</v>
      </c>
      <c r="JS48" s="272"/>
      <c r="JT48" s="273" t="str">
        <f t="shared" ref="JT48:JT55" si="583">IF(OR(JI48&lt;&gt;"",JK48&lt;&gt;""),IF(JQ48&lt;&gt;1,0,COUNTIF($B$48:$B$55,JI48)+COUNTIF($D$48:$D$55,JI48))+IF(JR48&lt;&gt;1,0,COUNTIF($B$48:$B$55,JK48)+COUNTIF($D$48:$D$55,JK48)),"")</f>
        <v/>
      </c>
      <c r="JU48" s="133"/>
      <c r="JV48" s="268"/>
      <c r="JW48" s="254" t="str">
        <f>IF(JV48="","",VLOOKUP(JV48,Language!$D$5:$E$63,2,0))</f>
        <v/>
      </c>
      <c r="JX48" s="258"/>
      <c r="JY48" s="254" t="str">
        <f>IF(JX48="","",VLOOKUP(JX48,Language!$D$5:$E$63,2,0))</f>
        <v/>
      </c>
      <c r="JZ48" s="269"/>
      <c r="KA48" s="270"/>
      <c r="KB48" s="271"/>
      <c r="KC48" s="271"/>
      <c r="KD48" s="272">
        <f t="shared" ref="KD48:KD55" si="584">COUNTIF(JV$48:JV$55,JV48)+COUNTIF(JX$48:JX$55,JV48)</f>
        <v>0</v>
      </c>
      <c r="KE48" s="272">
        <f t="shared" ref="KE48:KE55" si="585">COUNTIF(JV$48:JV$55,JX48)+COUNTIF(JX$48:JX$55,JX48)</f>
        <v>0</v>
      </c>
      <c r="KF48" s="272"/>
      <c r="KG48" s="273" t="str">
        <f t="shared" ref="KG48:KG55" si="586">IF(OR(JV48&lt;&gt;"",JX48&lt;&gt;""),IF(KD48&lt;&gt;1,0,COUNTIF($B$48:$B$55,JV48)+COUNTIF($D$48:$D$55,JV48))+IF(KE48&lt;&gt;1,0,COUNTIF($B$48:$B$55,JX48)+COUNTIF($D$48:$D$55,JX48)),"")</f>
        <v/>
      </c>
      <c r="KH48" s="133"/>
      <c r="KI48" s="268"/>
      <c r="KJ48" s="254" t="str">
        <f>IF(KI48="","",VLOOKUP(KI48,Language!$D$5:$E$63,2,0))</f>
        <v/>
      </c>
      <c r="KK48" s="258"/>
      <c r="KL48" s="254" t="str">
        <f>IF(KK48="","",VLOOKUP(KK48,Language!$D$5:$E$63,2,0))</f>
        <v/>
      </c>
      <c r="KM48" s="269"/>
      <c r="KN48" s="270"/>
      <c r="KO48" s="271"/>
      <c r="KP48" s="271"/>
      <c r="KQ48" s="272">
        <f t="shared" ref="KQ48:KQ55" si="587">COUNTIF(KI$48:KI$55,KI48)+COUNTIF(KK$48:KK$55,KI48)</f>
        <v>0</v>
      </c>
      <c r="KR48" s="272">
        <f t="shared" ref="KR48:KR55" si="588">COUNTIF(KI$48:KI$55,KK48)+COUNTIF(KK$48:KK$55,KK48)</f>
        <v>0</v>
      </c>
      <c r="KS48" s="272"/>
      <c r="KT48" s="273" t="str">
        <f t="shared" ref="KT48:KT55" si="589">IF(OR(KI48&lt;&gt;"",KK48&lt;&gt;""),IF(KQ48&lt;&gt;1,0,COUNTIF($B$48:$B$55,KI48)+COUNTIF($D$48:$D$55,KI48))+IF(KR48&lt;&gt;1,0,COUNTIF($B$48:$B$55,KK48)+COUNTIF($D$48:$D$55,KK48)),"")</f>
        <v/>
      </c>
      <c r="KU48" s="133"/>
      <c r="KV48" s="268"/>
      <c r="KW48" s="254" t="str">
        <f>IF(KV48="","",VLOOKUP(KV48,Language!$D$5:$E$63,2,0))</f>
        <v/>
      </c>
      <c r="KX48" s="258"/>
      <c r="KY48" s="254" t="str">
        <f>IF(KX48="","",VLOOKUP(KX48,Language!$D$5:$E$63,2,0))</f>
        <v/>
      </c>
      <c r="KZ48" s="269"/>
      <c r="LA48" s="270"/>
      <c r="LB48" s="271"/>
      <c r="LC48" s="271"/>
      <c r="LD48" s="272">
        <f t="shared" ref="LD48:LD55" si="590">COUNTIF(KV$48:KV$55,KV48)+COUNTIF(KX$48:KX$55,KV48)</f>
        <v>0</v>
      </c>
      <c r="LE48" s="272">
        <f t="shared" ref="LE48:LE55" si="591">COUNTIF(KV$48:KV$55,KX48)+COUNTIF(KX$48:KX$55,KX48)</f>
        <v>0</v>
      </c>
      <c r="LF48" s="272"/>
      <c r="LG48" s="273" t="str">
        <f t="shared" ref="LG48:LG55" si="592">IF(OR(KV48&lt;&gt;"",KX48&lt;&gt;""),IF(LD48&lt;&gt;1,0,COUNTIF($B$48:$B$55,KV48)+COUNTIF($D$48:$D$55,KV48))+IF(LE48&lt;&gt;1,0,COUNTIF($B$48:$B$55,KX48)+COUNTIF($D$48:$D$55,KX48)),"")</f>
        <v/>
      </c>
      <c r="LH48" s="133"/>
      <c r="LI48" s="268"/>
      <c r="LJ48" s="254" t="str">
        <f>IF(LI48="","",VLOOKUP(LI48,Language!$D$5:$E$63,2,0))</f>
        <v/>
      </c>
      <c r="LK48" s="258"/>
      <c r="LL48" s="254" t="str">
        <f>IF(LK48="","",VLOOKUP(LK48,Language!$D$5:$E$63,2,0))</f>
        <v/>
      </c>
      <c r="LM48" s="269"/>
      <c r="LN48" s="270"/>
      <c r="LO48" s="271"/>
      <c r="LP48" s="271"/>
      <c r="LQ48" s="272">
        <f t="shared" ref="LQ48:LQ55" si="593">COUNTIF(LI$48:LI$55,LI48)+COUNTIF(LK$48:LK$55,LI48)</f>
        <v>0</v>
      </c>
      <c r="LR48" s="272">
        <f t="shared" ref="LR48:LR55" si="594">COUNTIF(LI$48:LI$55,LK48)+COUNTIF(LK$48:LK$55,LK48)</f>
        <v>0</v>
      </c>
      <c r="LS48" s="272"/>
      <c r="LT48" s="273" t="str">
        <f t="shared" ref="LT48:LT55" si="595">IF(OR(LI48&lt;&gt;"",LK48&lt;&gt;""),IF(LQ48&lt;&gt;1,0,COUNTIF($B$48:$B$55,LI48)+COUNTIF($D$48:$D$55,LI48))+IF(LR48&lt;&gt;1,0,COUNTIF($B$48:$B$55,LK48)+COUNTIF($D$48:$D$55,LK48)),"")</f>
        <v/>
      </c>
      <c r="LU48" s="133"/>
      <c r="LV48" s="268"/>
      <c r="LW48" s="254" t="str">
        <f>IF(LV48="","",VLOOKUP(LV48,Language!$D$5:$E$63,2,0))</f>
        <v/>
      </c>
      <c r="LX48" s="258"/>
      <c r="LY48" s="254" t="str">
        <f>IF(LX48="","",VLOOKUP(LX48,Language!$D$5:$E$63,2,0))</f>
        <v/>
      </c>
      <c r="LZ48" s="269"/>
      <c r="MA48" s="270"/>
      <c r="MB48" s="271"/>
      <c r="MC48" s="271"/>
      <c r="MD48" s="272">
        <f t="shared" ref="MD48:MD55" si="596">COUNTIF(LV$48:LV$55,LV48)+COUNTIF(LX$48:LX$55,LV48)</f>
        <v>0</v>
      </c>
      <c r="ME48" s="272">
        <f t="shared" ref="ME48:ME55" si="597">COUNTIF(LV$48:LV$55,LX48)+COUNTIF(LX$48:LX$55,LX48)</f>
        <v>0</v>
      </c>
      <c r="MF48" s="272"/>
      <c r="MG48" s="273" t="str">
        <f t="shared" ref="MG48:MG55" si="598">IF(OR(LV48&lt;&gt;"",LX48&lt;&gt;""),IF(MD48&lt;&gt;1,0,COUNTIF($B$48:$B$55,LV48)+COUNTIF($D$48:$D$55,LV48))+IF(ME48&lt;&gt;1,0,COUNTIF($B$48:$B$55,LX48)+COUNTIF($D$48:$D$55,LX48)),"")</f>
        <v/>
      </c>
    </row>
    <row r="49">
      <c r="A49" s="172"/>
      <c r="B49" s="253">
        <f t="array" ref="B49">IF(C49="","",INDEX(Groups!$C$7:$C$35,MATCH(C49,Groups!$D$7:$D$35,0)))</f>
        <v>54</v>
      </c>
      <c r="C49" s="254" t="str">
        <f>INDIRECT("'"&amp;References!$A$1&amp;"'!"&amp;"$E$54")</f>
        <v>Germany</v>
      </c>
      <c r="D49" s="255">
        <f t="array" ref="D49">IF(E49="","",INDEX(Groups!$C$7:$C$35,MATCH(E49,Groups!$D$7:$D$35,0)))</f>
        <v>5</v>
      </c>
      <c r="E49" s="254" t="str">
        <f>INDIRECT("'"&amp;References!$A$1&amp;"'!"&amp;"$F$54")</f>
        <v>England</v>
      </c>
      <c r="F49" s="256">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57">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H49" s="133"/>
      <c r="I49" s="268"/>
      <c r="J49" s="254" t="str">
        <f>IF(I49="","",VLOOKUP(I49,Language!$D$5:$E$63,2,0))</f>
        <v/>
      </c>
      <c r="K49" s="258"/>
      <c r="L49" s="254" t="str">
        <f>IF(K49="","",VLOOKUP(K49,Language!$D$5:$E$63,2,0))</f>
        <v/>
      </c>
      <c r="M49" s="274"/>
      <c r="N49" s="275"/>
      <c r="O49" s="276"/>
      <c r="P49" s="276"/>
      <c r="Q49" s="277">
        <f t="shared" si="521"/>
        <v>0</v>
      </c>
      <c r="R49" s="277">
        <f t="shared" si="522"/>
        <v>0</v>
      </c>
      <c r="S49" s="277"/>
      <c r="T49" s="273" t="str">
        <f t="shared" si="523"/>
        <v/>
      </c>
      <c r="U49" s="133"/>
      <c r="V49" s="268"/>
      <c r="W49" s="254" t="str">
        <f>IF(V49="","",VLOOKUP(V49,Language!$D$5:$E$63,2,0))</f>
        <v/>
      </c>
      <c r="X49" s="258"/>
      <c r="Y49" s="254" t="str">
        <f>IF(X49="","",VLOOKUP(X49,Language!$D$5:$E$63,2,0))</f>
        <v/>
      </c>
      <c r="Z49" s="274"/>
      <c r="AA49" s="275"/>
      <c r="AB49" s="276"/>
      <c r="AC49" s="276"/>
      <c r="AD49" s="277">
        <f t="shared" si="524"/>
        <v>0</v>
      </c>
      <c r="AE49" s="277">
        <f t="shared" si="525"/>
        <v>0</v>
      </c>
      <c r="AF49" s="277"/>
      <c r="AG49" s="273" t="str">
        <f t="shared" si="526"/>
        <v/>
      </c>
      <c r="AH49" s="133"/>
      <c r="AI49" s="268"/>
      <c r="AJ49" s="254" t="str">
        <f>IF(AI49="","",VLOOKUP(AI49,Language!$D$5:$E$63,2,0))</f>
        <v/>
      </c>
      <c r="AK49" s="258"/>
      <c r="AL49" s="254" t="str">
        <f>IF(AK49="","",VLOOKUP(AK49,Language!$D$5:$E$63,2,0))</f>
        <v/>
      </c>
      <c r="AM49" s="274"/>
      <c r="AN49" s="275"/>
      <c r="AO49" s="276"/>
      <c r="AP49" s="276"/>
      <c r="AQ49" s="277">
        <f t="shared" si="527"/>
        <v>0</v>
      </c>
      <c r="AR49" s="277">
        <f t="shared" si="528"/>
        <v>0</v>
      </c>
      <c r="AS49" s="277"/>
      <c r="AT49" s="273" t="str">
        <f t="shared" si="529"/>
        <v/>
      </c>
      <c r="AU49" s="133"/>
      <c r="AV49" s="268"/>
      <c r="AW49" s="254" t="str">
        <f>IF(AV49="","",VLOOKUP(AV49,Language!$D$5:$E$63,2,0))</f>
        <v/>
      </c>
      <c r="AX49" s="258"/>
      <c r="AY49" s="254" t="str">
        <f>IF(AX49="","",VLOOKUP(AX49,Language!$D$5:$E$63,2,0))</f>
        <v/>
      </c>
      <c r="AZ49" s="274"/>
      <c r="BA49" s="275"/>
      <c r="BB49" s="276"/>
      <c r="BC49" s="276"/>
      <c r="BD49" s="277">
        <f t="shared" si="530"/>
        <v>0</v>
      </c>
      <c r="BE49" s="277">
        <f t="shared" si="531"/>
        <v>0</v>
      </c>
      <c r="BF49" s="277"/>
      <c r="BG49" s="273" t="str">
        <f t="shared" si="532"/>
        <v/>
      </c>
      <c r="BH49" s="133"/>
      <c r="BI49" s="268"/>
      <c r="BJ49" s="254" t="str">
        <f>IF(BI49="","",VLOOKUP(BI49,Language!$D$5:$E$63,2,0))</f>
        <v/>
      </c>
      <c r="BK49" s="258"/>
      <c r="BL49" s="254" t="str">
        <f>IF(BK49="","",VLOOKUP(BK49,Language!$D$5:$E$63,2,0))</f>
        <v/>
      </c>
      <c r="BM49" s="274"/>
      <c r="BN49" s="275"/>
      <c r="BO49" s="276"/>
      <c r="BP49" s="276"/>
      <c r="BQ49" s="277">
        <f t="shared" si="533"/>
        <v>0</v>
      </c>
      <c r="BR49" s="277">
        <f t="shared" si="534"/>
        <v>0</v>
      </c>
      <c r="BS49" s="277"/>
      <c r="BT49" s="273" t="str">
        <f t="shared" si="535"/>
        <v/>
      </c>
      <c r="BU49" s="133"/>
      <c r="BV49" s="268"/>
      <c r="BW49" s="254" t="str">
        <f>IF(BV49="","",VLOOKUP(BV49,Language!$D$5:$E$63,2,0))</f>
        <v/>
      </c>
      <c r="BX49" s="258"/>
      <c r="BY49" s="254" t="str">
        <f>IF(BX49="","",VLOOKUP(BX49,Language!$D$5:$E$63,2,0))</f>
        <v/>
      </c>
      <c r="BZ49" s="274"/>
      <c r="CA49" s="275"/>
      <c r="CB49" s="276"/>
      <c r="CC49" s="276"/>
      <c r="CD49" s="277">
        <f t="shared" si="536"/>
        <v>0</v>
      </c>
      <c r="CE49" s="277">
        <f t="shared" si="537"/>
        <v>0</v>
      </c>
      <c r="CF49" s="277"/>
      <c r="CG49" s="273" t="str">
        <f t="shared" si="538"/>
        <v/>
      </c>
      <c r="CH49" s="133"/>
      <c r="CI49" s="268"/>
      <c r="CJ49" s="254" t="str">
        <f>IF(CI49="","",VLOOKUP(CI49,Language!$D$5:$E$63,2,0))</f>
        <v/>
      </c>
      <c r="CK49" s="258"/>
      <c r="CL49" s="254" t="str">
        <f>IF(CK49="","",VLOOKUP(CK49,Language!$D$5:$E$63,2,0))</f>
        <v/>
      </c>
      <c r="CM49" s="274"/>
      <c r="CN49" s="275"/>
      <c r="CO49" s="276"/>
      <c r="CP49" s="276"/>
      <c r="CQ49" s="277">
        <f t="shared" si="539"/>
        <v>0</v>
      </c>
      <c r="CR49" s="277">
        <f t="shared" si="540"/>
        <v>0</v>
      </c>
      <c r="CS49" s="277"/>
      <c r="CT49" s="273" t="str">
        <f t="shared" si="541"/>
        <v/>
      </c>
      <c r="CU49" s="133"/>
      <c r="CV49" s="268"/>
      <c r="CW49" s="254" t="str">
        <f>IF(CV49="","",VLOOKUP(CV49,Language!$D$5:$E$63,2,0))</f>
        <v/>
      </c>
      <c r="CX49" s="258"/>
      <c r="CY49" s="254" t="str">
        <f>IF(CX49="","",VLOOKUP(CX49,Language!$D$5:$E$63,2,0))</f>
        <v/>
      </c>
      <c r="CZ49" s="274"/>
      <c r="DA49" s="275"/>
      <c r="DB49" s="276"/>
      <c r="DC49" s="276"/>
      <c r="DD49" s="277">
        <f t="shared" si="542"/>
        <v>0</v>
      </c>
      <c r="DE49" s="277">
        <f t="shared" si="543"/>
        <v>0</v>
      </c>
      <c r="DF49" s="277"/>
      <c r="DG49" s="273" t="str">
        <f t="shared" si="544"/>
        <v/>
      </c>
      <c r="DH49" s="133"/>
      <c r="DI49" s="268"/>
      <c r="DJ49" s="254" t="str">
        <f>IF(DI49="","",VLOOKUP(DI49,Language!$D$5:$E$63,2,0))</f>
        <v/>
      </c>
      <c r="DK49" s="258"/>
      <c r="DL49" s="254" t="str">
        <f>IF(DK49="","",VLOOKUP(DK49,Language!$D$5:$E$63,2,0))</f>
        <v/>
      </c>
      <c r="DM49" s="274"/>
      <c r="DN49" s="275"/>
      <c r="DO49" s="276"/>
      <c r="DP49" s="276"/>
      <c r="DQ49" s="277">
        <f t="shared" si="545"/>
        <v>0</v>
      </c>
      <c r="DR49" s="277">
        <f t="shared" si="546"/>
        <v>0</v>
      </c>
      <c r="DS49" s="277"/>
      <c r="DT49" s="273" t="str">
        <f t="shared" si="547"/>
        <v/>
      </c>
      <c r="DU49" s="133"/>
      <c r="DV49" s="268"/>
      <c r="DW49" s="254" t="str">
        <f>IF(DV49="","",VLOOKUP(DV49,Language!$D$5:$E$63,2,0))</f>
        <v/>
      </c>
      <c r="DX49" s="258"/>
      <c r="DY49" s="254" t="str">
        <f>IF(DX49="","",VLOOKUP(DX49,Language!$D$5:$E$63,2,0))</f>
        <v/>
      </c>
      <c r="DZ49" s="274"/>
      <c r="EA49" s="275"/>
      <c r="EB49" s="276"/>
      <c r="EC49" s="276"/>
      <c r="ED49" s="277">
        <f t="shared" si="548"/>
        <v>0</v>
      </c>
      <c r="EE49" s="277">
        <f t="shared" si="549"/>
        <v>0</v>
      </c>
      <c r="EF49" s="277"/>
      <c r="EG49" s="273" t="str">
        <f t="shared" si="550"/>
        <v/>
      </c>
      <c r="EH49" s="133"/>
      <c r="EI49" s="268"/>
      <c r="EJ49" s="254" t="str">
        <f>IF(EI49="","",VLOOKUP(EI49,Language!$D$5:$E$63,2,0))</f>
        <v/>
      </c>
      <c r="EK49" s="258"/>
      <c r="EL49" s="254" t="str">
        <f>IF(EK49="","",VLOOKUP(EK49,Language!$D$5:$E$63,2,0))</f>
        <v/>
      </c>
      <c r="EM49" s="274"/>
      <c r="EN49" s="275"/>
      <c r="EO49" s="276"/>
      <c r="EP49" s="276"/>
      <c r="EQ49" s="277">
        <f t="shared" si="551"/>
        <v>0</v>
      </c>
      <c r="ER49" s="277">
        <f t="shared" si="552"/>
        <v>0</v>
      </c>
      <c r="ES49" s="277"/>
      <c r="ET49" s="273" t="str">
        <f t="shared" si="553"/>
        <v/>
      </c>
      <c r="EU49" s="133"/>
      <c r="EV49" s="268"/>
      <c r="EW49" s="254" t="str">
        <f>IF(EV49="","",VLOOKUP(EV49,Language!$D$5:$E$63,2,0))</f>
        <v/>
      </c>
      <c r="EX49" s="258"/>
      <c r="EY49" s="254" t="str">
        <f>IF(EX49="","",VLOOKUP(EX49,Language!$D$5:$E$63,2,0))</f>
        <v/>
      </c>
      <c r="EZ49" s="274"/>
      <c r="FA49" s="275"/>
      <c r="FB49" s="276"/>
      <c r="FC49" s="276"/>
      <c r="FD49" s="277">
        <f t="shared" si="554"/>
        <v>0</v>
      </c>
      <c r="FE49" s="277">
        <f t="shared" si="555"/>
        <v>0</v>
      </c>
      <c r="FF49" s="277"/>
      <c r="FG49" s="273" t="str">
        <f t="shared" si="556"/>
        <v/>
      </c>
      <c r="FH49" s="133"/>
      <c r="FI49" s="268"/>
      <c r="FJ49" s="254" t="str">
        <f>IF(FI49="","",VLOOKUP(FI49,Language!$D$5:$E$63,2,0))</f>
        <v/>
      </c>
      <c r="FK49" s="258"/>
      <c r="FL49" s="254" t="str">
        <f>IF(FK49="","",VLOOKUP(FK49,Language!$D$5:$E$63,2,0))</f>
        <v/>
      </c>
      <c r="FM49" s="274"/>
      <c r="FN49" s="275"/>
      <c r="FO49" s="276"/>
      <c r="FP49" s="276"/>
      <c r="FQ49" s="277">
        <f t="shared" si="557"/>
        <v>0</v>
      </c>
      <c r="FR49" s="277">
        <f t="shared" si="558"/>
        <v>0</v>
      </c>
      <c r="FS49" s="277"/>
      <c r="FT49" s="273" t="str">
        <f t="shared" si="559"/>
        <v/>
      </c>
      <c r="FU49" s="133"/>
      <c r="FV49" s="268"/>
      <c r="FW49" s="254" t="str">
        <f>IF(FV49="","",VLOOKUP(FV49,Language!$D$5:$E$63,2,0))</f>
        <v/>
      </c>
      <c r="FX49" s="258"/>
      <c r="FY49" s="254" t="str">
        <f>IF(FX49="","",VLOOKUP(FX49,Language!$D$5:$E$63,2,0))</f>
        <v/>
      </c>
      <c r="FZ49" s="274"/>
      <c r="GA49" s="275"/>
      <c r="GB49" s="276"/>
      <c r="GC49" s="276"/>
      <c r="GD49" s="277">
        <f t="shared" si="560"/>
        <v>0</v>
      </c>
      <c r="GE49" s="277">
        <f t="shared" si="561"/>
        <v>0</v>
      </c>
      <c r="GF49" s="277"/>
      <c r="GG49" s="273" t="str">
        <f t="shared" si="562"/>
        <v/>
      </c>
      <c r="GH49" s="133"/>
      <c r="GI49" s="268"/>
      <c r="GJ49" s="254" t="str">
        <f>IF(GI49="","",VLOOKUP(GI49,Language!$D$5:$E$63,2,0))</f>
        <v/>
      </c>
      <c r="GK49" s="258"/>
      <c r="GL49" s="254" t="str">
        <f>IF(GK49="","",VLOOKUP(GK49,Language!$D$5:$E$63,2,0))</f>
        <v/>
      </c>
      <c r="GM49" s="274"/>
      <c r="GN49" s="275"/>
      <c r="GO49" s="276"/>
      <c r="GP49" s="276"/>
      <c r="GQ49" s="277">
        <f t="shared" si="563"/>
        <v>0</v>
      </c>
      <c r="GR49" s="277">
        <f t="shared" si="564"/>
        <v>0</v>
      </c>
      <c r="GS49" s="277"/>
      <c r="GT49" s="273" t="str">
        <f t="shared" si="565"/>
        <v/>
      </c>
      <c r="GU49" s="133"/>
      <c r="GV49" s="268"/>
      <c r="GW49" s="254" t="str">
        <f>IF(GV49="","",VLOOKUP(GV49,Language!$D$5:$E$63,2,0))</f>
        <v/>
      </c>
      <c r="GX49" s="258"/>
      <c r="GY49" s="254" t="str">
        <f>IF(GX49="","",VLOOKUP(GX49,Language!$D$5:$E$63,2,0))</f>
        <v/>
      </c>
      <c r="GZ49" s="274"/>
      <c r="HA49" s="275"/>
      <c r="HB49" s="276"/>
      <c r="HC49" s="276"/>
      <c r="HD49" s="277">
        <f t="shared" si="566"/>
        <v>0</v>
      </c>
      <c r="HE49" s="277">
        <f t="shared" si="567"/>
        <v>0</v>
      </c>
      <c r="HF49" s="277"/>
      <c r="HG49" s="273" t="str">
        <f t="shared" si="568"/>
        <v/>
      </c>
      <c r="HH49" s="133"/>
      <c r="HI49" s="268"/>
      <c r="HJ49" s="254" t="str">
        <f>IF(HI49="","",VLOOKUP(HI49,Language!$D$5:$E$63,2,0))</f>
        <v/>
      </c>
      <c r="HK49" s="258"/>
      <c r="HL49" s="254" t="str">
        <f>IF(HK49="","",VLOOKUP(HK49,Language!$D$5:$E$63,2,0))</f>
        <v/>
      </c>
      <c r="HM49" s="274"/>
      <c r="HN49" s="275"/>
      <c r="HO49" s="276"/>
      <c r="HP49" s="276"/>
      <c r="HQ49" s="277">
        <f t="shared" si="569"/>
        <v>0</v>
      </c>
      <c r="HR49" s="277">
        <f t="shared" si="570"/>
        <v>0</v>
      </c>
      <c r="HS49" s="277"/>
      <c r="HT49" s="273" t="str">
        <f t="shared" si="571"/>
        <v/>
      </c>
      <c r="HU49" s="133"/>
      <c r="HV49" s="268"/>
      <c r="HW49" s="254" t="str">
        <f>IF(HV49="","",VLOOKUP(HV49,Language!$D$5:$E$63,2,0))</f>
        <v/>
      </c>
      <c r="HX49" s="258"/>
      <c r="HY49" s="254" t="str">
        <f>IF(HX49="","",VLOOKUP(HX49,Language!$D$5:$E$63,2,0))</f>
        <v/>
      </c>
      <c r="HZ49" s="274"/>
      <c r="IA49" s="275"/>
      <c r="IB49" s="276"/>
      <c r="IC49" s="276"/>
      <c r="ID49" s="277">
        <f t="shared" si="572"/>
        <v>0</v>
      </c>
      <c r="IE49" s="277">
        <f t="shared" si="573"/>
        <v>0</v>
      </c>
      <c r="IF49" s="277"/>
      <c r="IG49" s="273" t="str">
        <f t="shared" si="574"/>
        <v/>
      </c>
      <c r="IH49" s="133"/>
      <c r="II49" s="268"/>
      <c r="IJ49" s="254" t="str">
        <f>IF(II49="","",VLOOKUP(II49,Language!$D$5:$E$63,2,0))</f>
        <v/>
      </c>
      <c r="IK49" s="258"/>
      <c r="IL49" s="254" t="str">
        <f>IF(IK49="","",VLOOKUP(IK49,Language!$D$5:$E$63,2,0))</f>
        <v/>
      </c>
      <c r="IM49" s="274"/>
      <c r="IN49" s="275"/>
      <c r="IO49" s="276"/>
      <c r="IP49" s="276"/>
      <c r="IQ49" s="277">
        <f t="shared" si="575"/>
        <v>0</v>
      </c>
      <c r="IR49" s="277">
        <f t="shared" si="576"/>
        <v>0</v>
      </c>
      <c r="IS49" s="277"/>
      <c r="IT49" s="273" t="str">
        <f t="shared" si="577"/>
        <v/>
      </c>
      <c r="IU49" s="133"/>
      <c r="IV49" s="268"/>
      <c r="IW49" s="254" t="str">
        <f>IF(IV49="","",VLOOKUP(IV49,Language!$D$5:$E$63,2,0))</f>
        <v/>
      </c>
      <c r="IX49" s="258"/>
      <c r="IY49" s="254" t="str">
        <f>IF(IX49="","",VLOOKUP(IX49,Language!$D$5:$E$63,2,0))</f>
        <v/>
      </c>
      <c r="IZ49" s="274"/>
      <c r="JA49" s="275"/>
      <c r="JB49" s="276"/>
      <c r="JC49" s="276"/>
      <c r="JD49" s="277">
        <f t="shared" si="578"/>
        <v>0</v>
      </c>
      <c r="JE49" s="277">
        <f t="shared" si="579"/>
        <v>0</v>
      </c>
      <c r="JF49" s="277"/>
      <c r="JG49" s="273" t="str">
        <f t="shared" si="580"/>
        <v/>
      </c>
      <c r="JH49" s="133"/>
      <c r="JI49" s="268"/>
      <c r="JJ49" s="254" t="str">
        <f>IF(JI49="","",VLOOKUP(JI49,Language!$D$5:$E$63,2,0))</f>
        <v/>
      </c>
      <c r="JK49" s="258"/>
      <c r="JL49" s="254" t="str">
        <f>IF(JK49="","",VLOOKUP(JK49,Language!$D$5:$E$63,2,0))</f>
        <v/>
      </c>
      <c r="JM49" s="274"/>
      <c r="JN49" s="275"/>
      <c r="JO49" s="276"/>
      <c r="JP49" s="276"/>
      <c r="JQ49" s="277">
        <f t="shared" si="581"/>
        <v>0</v>
      </c>
      <c r="JR49" s="277">
        <f t="shared" si="582"/>
        <v>0</v>
      </c>
      <c r="JS49" s="277"/>
      <c r="JT49" s="273" t="str">
        <f t="shared" si="583"/>
        <v/>
      </c>
      <c r="JU49" s="133"/>
      <c r="JV49" s="268"/>
      <c r="JW49" s="254" t="str">
        <f>IF(JV49="","",VLOOKUP(JV49,Language!$D$5:$E$63,2,0))</f>
        <v/>
      </c>
      <c r="JX49" s="258"/>
      <c r="JY49" s="254" t="str">
        <f>IF(JX49="","",VLOOKUP(JX49,Language!$D$5:$E$63,2,0))</f>
        <v/>
      </c>
      <c r="JZ49" s="274"/>
      <c r="KA49" s="275"/>
      <c r="KB49" s="276"/>
      <c r="KC49" s="276"/>
      <c r="KD49" s="277">
        <f t="shared" si="584"/>
        <v>0</v>
      </c>
      <c r="KE49" s="277">
        <f t="shared" si="585"/>
        <v>0</v>
      </c>
      <c r="KF49" s="277"/>
      <c r="KG49" s="273" t="str">
        <f t="shared" si="586"/>
        <v/>
      </c>
      <c r="KH49" s="133"/>
      <c r="KI49" s="268"/>
      <c r="KJ49" s="254" t="str">
        <f>IF(KI49="","",VLOOKUP(KI49,Language!$D$5:$E$63,2,0))</f>
        <v/>
      </c>
      <c r="KK49" s="258"/>
      <c r="KL49" s="254" t="str">
        <f>IF(KK49="","",VLOOKUP(KK49,Language!$D$5:$E$63,2,0))</f>
        <v/>
      </c>
      <c r="KM49" s="274"/>
      <c r="KN49" s="275"/>
      <c r="KO49" s="276"/>
      <c r="KP49" s="276"/>
      <c r="KQ49" s="277">
        <f t="shared" si="587"/>
        <v>0</v>
      </c>
      <c r="KR49" s="277">
        <f t="shared" si="588"/>
        <v>0</v>
      </c>
      <c r="KS49" s="277"/>
      <c r="KT49" s="273" t="str">
        <f t="shared" si="589"/>
        <v/>
      </c>
      <c r="KU49" s="133"/>
      <c r="KV49" s="268"/>
      <c r="KW49" s="254" t="str">
        <f>IF(KV49="","",VLOOKUP(KV49,Language!$D$5:$E$63,2,0))</f>
        <v/>
      </c>
      <c r="KX49" s="258"/>
      <c r="KY49" s="254" t="str">
        <f>IF(KX49="","",VLOOKUP(KX49,Language!$D$5:$E$63,2,0))</f>
        <v/>
      </c>
      <c r="KZ49" s="274"/>
      <c r="LA49" s="275"/>
      <c r="LB49" s="276"/>
      <c r="LC49" s="276"/>
      <c r="LD49" s="277">
        <f t="shared" si="590"/>
        <v>0</v>
      </c>
      <c r="LE49" s="277">
        <f t="shared" si="591"/>
        <v>0</v>
      </c>
      <c r="LF49" s="277"/>
      <c r="LG49" s="273" t="str">
        <f t="shared" si="592"/>
        <v/>
      </c>
      <c r="LH49" s="133"/>
      <c r="LI49" s="268"/>
      <c r="LJ49" s="254" t="str">
        <f>IF(LI49="","",VLOOKUP(LI49,Language!$D$5:$E$63,2,0))</f>
        <v/>
      </c>
      <c r="LK49" s="258"/>
      <c r="LL49" s="254" t="str">
        <f>IF(LK49="","",VLOOKUP(LK49,Language!$D$5:$E$63,2,0))</f>
        <v/>
      </c>
      <c r="LM49" s="274"/>
      <c r="LN49" s="275"/>
      <c r="LO49" s="276"/>
      <c r="LP49" s="276"/>
      <c r="LQ49" s="277">
        <f t="shared" si="593"/>
        <v>0</v>
      </c>
      <c r="LR49" s="277">
        <f t="shared" si="594"/>
        <v>0</v>
      </c>
      <c r="LS49" s="277"/>
      <c r="LT49" s="273" t="str">
        <f t="shared" si="595"/>
        <v/>
      </c>
      <c r="LU49" s="133"/>
      <c r="LV49" s="268"/>
      <c r="LW49" s="254" t="str">
        <f>IF(LV49="","",VLOOKUP(LV49,Language!$D$5:$E$63,2,0))</f>
        <v/>
      </c>
      <c r="LX49" s="258"/>
      <c r="LY49" s="254" t="str">
        <f>IF(LX49="","",VLOOKUP(LX49,Language!$D$5:$E$63,2,0))</f>
        <v/>
      </c>
      <c r="LZ49" s="274"/>
      <c r="MA49" s="275"/>
      <c r="MB49" s="276"/>
      <c r="MC49" s="276"/>
      <c r="MD49" s="277">
        <f t="shared" si="596"/>
        <v>0</v>
      </c>
      <c r="ME49" s="277">
        <f t="shared" si="597"/>
        <v>0</v>
      </c>
      <c r="MF49" s="277"/>
      <c r="MG49" s="273" t="str">
        <f t="shared" si="598"/>
        <v/>
      </c>
    </row>
    <row r="50">
      <c r="A50" s="172"/>
      <c r="B50" s="253">
        <f t="array" ref="B50">IF(C50="","",INDEX(Groups!$C$7:$C$35,MATCH(C50,Groups!$D$7:$D$35,0)))</f>
        <v>17</v>
      </c>
      <c r="C50" s="254" t="str">
        <f>INDIRECT("'"&amp;References!$A$1&amp;"'!"&amp;"$H$54")</f>
        <v>Czechia</v>
      </c>
      <c r="D50" s="255">
        <f t="array" ref="D50">IF(E50="","",INDEX(Groups!$C$7:$C$35,MATCH(E50,Groups!$D$7:$D$35,0)))</f>
        <v>15</v>
      </c>
      <c r="E50" s="254" t="str">
        <f>INDIRECT("'"&amp;References!$A$1&amp;"'!"&amp;"$I$54")</f>
        <v>Slovenia</v>
      </c>
      <c r="F50" s="256">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57">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H50" s="133"/>
      <c r="I50" s="268"/>
      <c r="J50" s="254" t="str">
        <f>IF(I50="","",VLOOKUP(I50,Language!$D$5:$E$63,2,0))</f>
        <v/>
      </c>
      <c r="K50" s="258"/>
      <c r="L50" s="254" t="str">
        <f>IF(K50="","",VLOOKUP(K50,Language!$D$5:$E$63,2,0))</f>
        <v/>
      </c>
      <c r="M50" s="274"/>
      <c r="N50" s="275"/>
      <c r="O50" s="276"/>
      <c r="P50" s="276"/>
      <c r="Q50" s="277">
        <f t="shared" si="521"/>
        <v>0</v>
      </c>
      <c r="R50" s="277">
        <f t="shared" si="522"/>
        <v>0</v>
      </c>
      <c r="S50" s="277"/>
      <c r="T50" s="273" t="str">
        <f t="shared" si="523"/>
        <v/>
      </c>
      <c r="U50" s="133"/>
      <c r="V50" s="268"/>
      <c r="W50" s="254" t="str">
        <f>IF(V50="","",VLOOKUP(V50,Language!$D$5:$E$63,2,0))</f>
        <v/>
      </c>
      <c r="X50" s="258"/>
      <c r="Y50" s="254" t="str">
        <f>IF(X50="","",VLOOKUP(X50,Language!$D$5:$E$63,2,0))</f>
        <v/>
      </c>
      <c r="Z50" s="274"/>
      <c r="AA50" s="275"/>
      <c r="AB50" s="276"/>
      <c r="AC50" s="276"/>
      <c r="AD50" s="277">
        <f t="shared" si="524"/>
        <v>0</v>
      </c>
      <c r="AE50" s="277">
        <f t="shared" si="525"/>
        <v>0</v>
      </c>
      <c r="AF50" s="277"/>
      <c r="AG50" s="273" t="str">
        <f t="shared" si="526"/>
        <v/>
      </c>
      <c r="AH50" s="133"/>
      <c r="AI50" s="268"/>
      <c r="AJ50" s="254" t="str">
        <f>IF(AI50="","",VLOOKUP(AI50,Language!$D$5:$E$63,2,0))</f>
        <v/>
      </c>
      <c r="AK50" s="258"/>
      <c r="AL50" s="254" t="str">
        <f>IF(AK50="","",VLOOKUP(AK50,Language!$D$5:$E$63,2,0))</f>
        <v/>
      </c>
      <c r="AM50" s="274"/>
      <c r="AN50" s="275"/>
      <c r="AO50" s="276"/>
      <c r="AP50" s="276"/>
      <c r="AQ50" s="277">
        <f t="shared" si="527"/>
        <v>0</v>
      </c>
      <c r="AR50" s="277">
        <f t="shared" si="528"/>
        <v>0</v>
      </c>
      <c r="AS50" s="277"/>
      <c r="AT50" s="273" t="str">
        <f t="shared" si="529"/>
        <v/>
      </c>
      <c r="AU50" s="133"/>
      <c r="AV50" s="268"/>
      <c r="AW50" s="254" t="str">
        <f>IF(AV50="","",VLOOKUP(AV50,Language!$D$5:$E$63,2,0))</f>
        <v/>
      </c>
      <c r="AX50" s="258"/>
      <c r="AY50" s="254" t="str">
        <f>IF(AX50="","",VLOOKUP(AX50,Language!$D$5:$E$63,2,0))</f>
        <v/>
      </c>
      <c r="AZ50" s="274"/>
      <c r="BA50" s="275"/>
      <c r="BB50" s="276"/>
      <c r="BC50" s="276"/>
      <c r="BD50" s="277">
        <f t="shared" si="530"/>
        <v>0</v>
      </c>
      <c r="BE50" s="277">
        <f t="shared" si="531"/>
        <v>0</v>
      </c>
      <c r="BF50" s="277"/>
      <c r="BG50" s="273" t="str">
        <f t="shared" si="532"/>
        <v/>
      </c>
      <c r="BH50" s="133"/>
      <c r="BI50" s="268"/>
      <c r="BJ50" s="254" t="str">
        <f>IF(BI50="","",VLOOKUP(BI50,Language!$D$5:$E$63,2,0))</f>
        <v/>
      </c>
      <c r="BK50" s="258"/>
      <c r="BL50" s="254" t="str">
        <f>IF(BK50="","",VLOOKUP(BK50,Language!$D$5:$E$63,2,0))</f>
        <v/>
      </c>
      <c r="BM50" s="274"/>
      <c r="BN50" s="275"/>
      <c r="BO50" s="276"/>
      <c r="BP50" s="276"/>
      <c r="BQ50" s="277">
        <f t="shared" si="533"/>
        <v>0</v>
      </c>
      <c r="BR50" s="277">
        <f t="shared" si="534"/>
        <v>0</v>
      </c>
      <c r="BS50" s="277"/>
      <c r="BT50" s="273" t="str">
        <f t="shared" si="535"/>
        <v/>
      </c>
      <c r="BU50" s="133"/>
      <c r="BV50" s="268"/>
      <c r="BW50" s="254" t="str">
        <f>IF(BV50="","",VLOOKUP(BV50,Language!$D$5:$E$63,2,0))</f>
        <v/>
      </c>
      <c r="BX50" s="258"/>
      <c r="BY50" s="254" t="str">
        <f>IF(BX50="","",VLOOKUP(BX50,Language!$D$5:$E$63,2,0))</f>
        <v/>
      </c>
      <c r="BZ50" s="274"/>
      <c r="CA50" s="275"/>
      <c r="CB50" s="276"/>
      <c r="CC50" s="276"/>
      <c r="CD50" s="277">
        <f t="shared" si="536"/>
        <v>0</v>
      </c>
      <c r="CE50" s="277">
        <f t="shared" si="537"/>
        <v>0</v>
      </c>
      <c r="CF50" s="277"/>
      <c r="CG50" s="273" t="str">
        <f t="shared" si="538"/>
        <v/>
      </c>
      <c r="CH50" s="133"/>
      <c r="CI50" s="268"/>
      <c r="CJ50" s="254" t="str">
        <f>IF(CI50="","",VLOOKUP(CI50,Language!$D$5:$E$63,2,0))</f>
        <v/>
      </c>
      <c r="CK50" s="258"/>
      <c r="CL50" s="254" t="str">
        <f>IF(CK50="","",VLOOKUP(CK50,Language!$D$5:$E$63,2,0))</f>
        <v/>
      </c>
      <c r="CM50" s="274"/>
      <c r="CN50" s="275"/>
      <c r="CO50" s="276"/>
      <c r="CP50" s="276"/>
      <c r="CQ50" s="277">
        <f t="shared" si="539"/>
        <v>0</v>
      </c>
      <c r="CR50" s="277">
        <f t="shared" si="540"/>
        <v>0</v>
      </c>
      <c r="CS50" s="277"/>
      <c r="CT50" s="273" t="str">
        <f t="shared" si="541"/>
        <v/>
      </c>
      <c r="CU50" s="133"/>
      <c r="CV50" s="268"/>
      <c r="CW50" s="254" t="str">
        <f>IF(CV50="","",VLOOKUP(CV50,Language!$D$5:$E$63,2,0))</f>
        <v/>
      </c>
      <c r="CX50" s="258"/>
      <c r="CY50" s="254" t="str">
        <f>IF(CX50="","",VLOOKUP(CX50,Language!$D$5:$E$63,2,0))</f>
        <v/>
      </c>
      <c r="CZ50" s="274"/>
      <c r="DA50" s="275"/>
      <c r="DB50" s="276"/>
      <c r="DC50" s="276"/>
      <c r="DD50" s="277">
        <f t="shared" si="542"/>
        <v>0</v>
      </c>
      <c r="DE50" s="277">
        <f t="shared" si="543"/>
        <v>0</v>
      </c>
      <c r="DF50" s="277"/>
      <c r="DG50" s="273" t="str">
        <f t="shared" si="544"/>
        <v/>
      </c>
      <c r="DH50" s="133"/>
      <c r="DI50" s="268"/>
      <c r="DJ50" s="254" t="str">
        <f>IF(DI50="","",VLOOKUP(DI50,Language!$D$5:$E$63,2,0))</f>
        <v/>
      </c>
      <c r="DK50" s="258"/>
      <c r="DL50" s="254" t="str">
        <f>IF(DK50="","",VLOOKUP(DK50,Language!$D$5:$E$63,2,0))</f>
        <v/>
      </c>
      <c r="DM50" s="274"/>
      <c r="DN50" s="275"/>
      <c r="DO50" s="276"/>
      <c r="DP50" s="276"/>
      <c r="DQ50" s="277">
        <f t="shared" si="545"/>
        <v>0</v>
      </c>
      <c r="DR50" s="277">
        <f t="shared" si="546"/>
        <v>0</v>
      </c>
      <c r="DS50" s="277"/>
      <c r="DT50" s="273" t="str">
        <f t="shared" si="547"/>
        <v/>
      </c>
      <c r="DU50" s="133"/>
      <c r="DV50" s="268"/>
      <c r="DW50" s="254" t="str">
        <f>IF(DV50="","",VLOOKUP(DV50,Language!$D$5:$E$63,2,0))</f>
        <v/>
      </c>
      <c r="DX50" s="258"/>
      <c r="DY50" s="254" t="str">
        <f>IF(DX50="","",VLOOKUP(DX50,Language!$D$5:$E$63,2,0))</f>
        <v/>
      </c>
      <c r="DZ50" s="274"/>
      <c r="EA50" s="275"/>
      <c r="EB50" s="276"/>
      <c r="EC50" s="276"/>
      <c r="ED50" s="277">
        <f t="shared" si="548"/>
        <v>0</v>
      </c>
      <c r="EE50" s="277">
        <f t="shared" si="549"/>
        <v>0</v>
      </c>
      <c r="EF50" s="277"/>
      <c r="EG50" s="273" t="str">
        <f t="shared" si="550"/>
        <v/>
      </c>
      <c r="EH50" s="133"/>
      <c r="EI50" s="268"/>
      <c r="EJ50" s="254" t="str">
        <f>IF(EI50="","",VLOOKUP(EI50,Language!$D$5:$E$63,2,0))</f>
        <v/>
      </c>
      <c r="EK50" s="258"/>
      <c r="EL50" s="254" t="str">
        <f>IF(EK50="","",VLOOKUP(EK50,Language!$D$5:$E$63,2,0))</f>
        <v/>
      </c>
      <c r="EM50" s="274"/>
      <c r="EN50" s="275"/>
      <c r="EO50" s="276"/>
      <c r="EP50" s="276"/>
      <c r="EQ50" s="277">
        <f t="shared" si="551"/>
        <v>0</v>
      </c>
      <c r="ER50" s="277">
        <f t="shared" si="552"/>
        <v>0</v>
      </c>
      <c r="ES50" s="277"/>
      <c r="ET50" s="273" t="str">
        <f t="shared" si="553"/>
        <v/>
      </c>
      <c r="EU50" s="133"/>
      <c r="EV50" s="268"/>
      <c r="EW50" s="254" t="str">
        <f>IF(EV50="","",VLOOKUP(EV50,Language!$D$5:$E$63,2,0))</f>
        <v/>
      </c>
      <c r="EX50" s="258"/>
      <c r="EY50" s="254" t="str">
        <f>IF(EX50="","",VLOOKUP(EX50,Language!$D$5:$E$63,2,0))</f>
        <v/>
      </c>
      <c r="EZ50" s="274"/>
      <c r="FA50" s="275"/>
      <c r="FB50" s="276"/>
      <c r="FC50" s="276"/>
      <c r="FD50" s="277">
        <f t="shared" si="554"/>
        <v>0</v>
      </c>
      <c r="FE50" s="277">
        <f t="shared" si="555"/>
        <v>0</v>
      </c>
      <c r="FF50" s="277"/>
      <c r="FG50" s="273" t="str">
        <f t="shared" si="556"/>
        <v/>
      </c>
      <c r="FH50" s="133"/>
      <c r="FI50" s="268"/>
      <c r="FJ50" s="254" t="str">
        <f>IF(FI50="","",VLOOKUP(FI50,Language!$D$5:$E$63,2,0))</f>
        <v/>
      </c>
      <c r="FK50" s="258"/>
      <c r="FL50" s="254" t="str">
        <f>IF(FK50="","",VLOOKUP(FK50,Language!$D$5:$E$63,2,0))</f>
        <v/>
      </c>
      <c r="FM50" s="274"/>
      <c r="FN50" s="275"/>
      <c r="FO50" s="276"/>
      <c r="FP50" s="276"/>
      <c r="FQ50" s="277">
        <f t="shared" si="557"/>
        <v>0</v>
      </c>
      <c r="FR50" s="277">
        <f t="shared" si="558"/>
        <v>0</v>
      </c>
      <c r="FS50" s="277"/>
      <c r="FT50" s="273" t="str">
        <f t="shared" si="559"/>
        <v/>
      </c>
      <c r="FU50" s="133"/>
      <c r="FV50" s="268"/>
      <c r="FW50" s="254" t="str">
        <f>IF(FV50="","",VLOOKUP(FV50,Language!$D$5:$E$63,2,0))</f>
        <v/>
      </c>
      <c r="FX50" s="258"/>
      <c r="FY50" s="254" t="str">
        <f>IF(FX50="","",VLOOKUP(FX50,Language!$D$5:$E$63,2,0))</f>
        <v/>
      </c>
      <c r="FZ50" s="274"/>
      <c r="GA50" s="275"/>
      <c r="GB50" s="276"/>
      <c r="GC50" s="276"/>
      <c r="GD50" s="277">
        <f t="shared" si="560"/>
        <v>0</v>
      </c>
      <c r="GE50" s="277">
        <f t="shared" si="561"/>
        <v>0</v>
      </c>
      <c r="GF50" s="277"/>
      <c r="GG50" s="273" t="str">
        <f t="shared" si="562"/>
        <v/>
      </c>
      <c r="GH50" s="133"/>
      <c r="GI50" s="268"/>
      <c r="GJ50" s="254" t="str">
        <f>IF(GI50="","",VLOOKUP(GI50,Language!$D$5:$E$63,2,0))</f>
        <v/>
      </c>
      <c r="GK50" s="258"/>
      <c r="GL50" s="254" t="str">
        <f>IF(GK50="","",VLOOKUP(GK50,Language!$D$5:$E$63,2,0))</f>
        <v/>
      </c>
      <c r="GM50" s="274"/>
      <c r="GN50" s="275"/>
      <c r="GO50" s="276"/>
      <c r="GP50" s="276"/>
      <c r="GQ50" s="277">
        <f t="shared" si="563"/>
        <v>0</v>
      </c>
      <c r="GR50" s="277">
        <f t="shared" si="564"/>
        <v>0</v>
      </c>
      <c r="GS50" s="277"/>
      <c r="GT50" s="273" t="str">
        <f t="shared" si="565"/>
        <v/>
      </c>
      <c r="GU50" s="133"/>
      <c r="GV50" s="268"/>
      <c r="GW50" s="254" t="str">
        <f>IF(GV50="","",VLOOKUP(GV50,Language!$D$5:$E$63,2,0))</f>
        <v/>
      </c>
      <c r="GX50" s="258"/>
      <c r="GY50" s="254" t="str">
        <f>IF(GX50="","",VLOOKUP(GX50,Language!$D$5:$E$63,2,0))</f>
        <v/>
      </c>
      <c r="GZ50" s="274"/>
      <c r="HA50" s="275"/>
      <c r="HB50" s="276"/>
      <c r="HC50" s="276"/>
      <c r="HD50" s="277">
        <f t="shared" si="566"/>
        <v>0</v>
      </c>
      <c r="HE50" s="277">
        <f t="shared" si="567"/>
        <v>0</v>
      </c>
      <c r="HF50" s="277"/>
      <c r="HG50" s="273" t="str">
        <f t="shared" si="568"/>
        <v/>
      </c>
      <c r="HH50" s="133"/>
      <c r="HI50" s="268"/>
      <c r="HJ50" s="254" t="str">
        <f>IF(HI50="","",VLOOKUP(HI50,Language!$D$5:$E$63,2,0))</f>
        <v/>
      </c>
      <c r="HK50" s="258"/>
      <c r="HL50" s="254" t="str">
        <f>IF(HK50="","",VLOOKUP(HK50,Language!$D$5:$E$63,2,0))</f>
        <v/>
      </c>
      <c r="HM50" s="274"/>
      <c r="HN50" s="275"/>
      <c r="HO50" s="276"/>
      <c r="HP50" s="276"/>
      <c r="HQ50" s="277">
        <f t="shared" si="569"/>
        <v>0</v>
      </c>
      <c r="HR50" s="277">
        <f t="shared" si="570"/>
        <v>0</v>
      </c>
      <c r="HS50" s="277"/>
      <c r="HT50" s="273" t="str">
        <f t="shared" si="571"/>
        <v/>
      </c>
      <c r="HU50" s="133"/>
      <c r="HV50" s="268"/>
      <c r="HW50" s="254" t="str">
        <f>IF(HV50="","",VLOOKUP(HV50,Language!$D$5:$E$63,2,0))</f>
        <v/>
      </c>
      <c r="HX50" s="258"/>
      <c r="HY50" s="254" t="str">
        <f>IF(HX50="","",VLOOKUP(HX50,Language!$D$5:$E$63,2,0))</f>
        <v/>
      </c>
      <c r="HZ50" s="274"/>
      <c r="IA50" s="275"/>
      <c r="IB50" s="276"/>
      <c r="IC50" s="276"/>
      <c r="ID50" s="277">
        <f t="shared" si="572"/>
        <v>0</v>
      </c>
      <c r="IE50" s="277">
        <f t="shared" si="573"/>
        <v>0</v>
      </c>
      <c r="IF50" s="277"/>
      <c r="IG50" s="273" t="str">
        <f t="shared" si="574"/>
        <v/>
      </c>
      <c r="IH50" s="133"/>
      <c r="II50" s="268"/>
      <c r="IJ50" s="254" t="str">
        <f>IF(II50="","",VLOOKUP(II50,Language!$D$5:$E$63,2,0))</f>
        <v/>
      </c>
      <c r="IK50" s="258"/>
      <c r="IL50" s="254" t="str">
        <f>IF(IK50="","",VLOOKUP(IK50,Language!$D$5:$E$63,2,0))</f>
        <v/>
      </c>
      <c r="IM50" s="274"/>
      <c r="IN50" s="275"/>
      <c r="IO50" s="276"/>
      <c r="IP50" s="276"/>
      <c r="IQ50" s="277">
        <f t="shared" si="575"/>
        <v>0</v>
      </c>
      <c r="IR50" s="277">
        <f t="shared" si="576"/>
        <v>0</v>
      </c>
      <c r="IS50" s="277"/>
      <c r="IT50" s="273" t="str">
        <f t="shared" si="577"/>
        <v/>
      </c>
      <c r="IU50" s="133"/>
      <c r="IV50" s="268"/>
      <c r="IW50" s="254" t="str">
        <f>IF(IV50="","",VLOOKUP(IV50,Language!$D$5:$E$63,2,0))</f>
        <v/>
      </c>
      <c r="IX50" s="258"/>
      <c r="IY50" s="254" t="str">
        <f>IF(IX50="","",VLOOKUP(IX50,Language!$D$5:$E$63,2,0))</f>
        <v/>
      </c>
      <c r="IZ50" s="274"/>
      <c r="JA50" s="275"/>
      <c r="JB50" s="276"/>
      <c r="JC50" s="276"/>
      <c r="JD50" s="277">
        <f t="shared" si="578"/>
        <v>0</v>
      </c>
      <c r="JE50" s="277">
        <f t="shared" si="579"/>
        <v>0</v>
      </c>
      <c r="JF50" s="277"/>
      <c r="JG50" s="273" t="str">
        <f t="shared" si="580"/>
        <v/>
      </c>
      <c r="JH50" s="133"/>
      <c r="JI50" s="268"/>
      <c r="JJ50" s="254" t="str">
        <f>IF(JI50="","",VLOOKUP(JI50,Language!$D$5:$E$63,2,0))</f>
        <v/>
      </c>
      <c r="JK50" s="258"/>
      <c r="JL50" s="254" t="str">
        <f>IF(JK50="","",VLOOKUP(JK50,Language!$D$5:$E$63,2,0))</f>
        <v/>
      </c>
      <c r="JM50" s="274"/>
      <c r="JN50" s="275"/>
      <c r="JO50" s="276"/>
      <c r="JP50" s="276"/>
      <c r="JQ50" s="277">
        <f t="shared" si="581"/>
        <v>0</v>
      </c>
      <c r="JR50" s="277">
        <f t="shared" si="582"/>
        <v>0</v>
      </c>
      <c r="JS50" s="277"/>
      <c r="JT50" s="273" t="str">
        <f t="shared" si="583"/>
        <v/>
      </c>
      <c r="JU50" s="133"/>
      <c r="JV50" s="268"/>
      <c r="JW50" s="254" t="str">
        <f>IF(JV50="","",VLOOKUP(JV50,Language!$D$5:$E$63,2,0))</f>
        <v/>
      </c>
      <c r="JX50" s="258"/>
      <c r="JY50" s="254" t="str">
        <f>IF(JX50="","",VLOOKUP(JX50,Language!$D$5:$E$63,2,0))</f>
        <v/>
      </c>
      <c r="JZ50" s="274"/>
      <c r="KA50" s="275"/>
      <c r="KB50" s="276"/>
      <c r="KC50" s="276"/>
      <c r="KD50" s="277">
        <f t="shared" si="584"/>
        <v>0</v>
      </c>
      <c r="KE50" s="277">
        <f t="shared" si="585"/>
        <v>0</v>
      </c>
      <c r="KF50" s="277"/>
      <c r="KG50" s="273" t="str">
        <f t="shared" si="586"/>
        <v/>
      </c>
      <c r="KH50" s="133"/>
      <c r="KI50" s="268"/>
      <c r="KJ50" s="254" t="str">
        <f>IF(KI50="","",VLOOKUP(KI50,Language!$D$5:$E$63,2,0))</f>
        <v/>
      </c>
      <c r="KK50" s="258"/>
      <c r="KL50" s="254" t="str">
        <f>IF(KK50="","",VLOOKUP(KK50,Language!$D$5:$E$63,2,0))</f>
        <v/>
      </c>
      <c r="KM50" s="274"/>
      <c r="KN50" s="275"/>
      <c r="KO50" s="276"/>
      <c r="KP50" s="276"/>
      <c r="KQ50" s="277">
        <f t="shared" si="587"/>
        <v>0</v>
      </c>
      <c r="KR50" s="277">
        <f t="shared" si="588"/>
        <v>0</v>
      </c>
      <c r="KS50" s="277"/>
      <c r="KT50" s="273" t="str">
        <f t="shared" si="589"/>
        <v/>
      </c>
      <c r="KU50" s="133"/>
      <c r="KV50" s="268"/>
      <c r="KW50" s="254" t="str">
        <f>IF(KV50="","",VLOOKUP(KV50,Language!$D$5:$E$63,2,0))</f>
        <v/>
      </c>
      <c r="KX50" s="258"/>
      <c r="KY50" s="254" t="str">
        <f>IF(KX50="","",VLOOKUP(KX50,Language!$D$5:$E$63,2,0))</f>
        <v/>
      </c>
      <c r="KZ50" s="274"/>
      <c r="LA50" s="275"/>
      <c r="LB50" s="276"/>
      <c r="LC50" s="276"/>
      <c r="LD50" s="277">
        <f t="shared" si="590"/>
        <v>0</v>
      </c>
      <c r="LE50" s="277">
        <f t="shared" si="591"/>
        <v>0</v>
      </c>
      <c r="LF50" s="277"/>
      <c r="LG50" s="273" t="str">
        <f t="shared" si="592"/>
        <v/>
      </c>
      <c r="LH50" s="133"/>
      <c r="LI50" s="268"/>
      <c r="LJ50" s="254" t="str">
        <f>IF(LI50="","",VLOOKUP(LI50,Language!$D$5:$E$63,2,0))</f>
        <v/>
      </c>
      <c r="LK50" s="258"/>
      <c r="LL50" s="254" t="str">
        <f>IF(LK50="","",VLOOKUP(LK50,Language!$D$5:$E$63,2,0))</f>
        <v/>
      </c>
      <c r="LM50" s="274"/>
      <c r="LN50" s="275"/>
      <c r="LO50" s="276"/>
      <c r="LP50" s="276"/>
      <c r="LQ50" s="277">
        <f t="shared" si="593"/>
        <v>0</v>
      </c>
      <c r="LR50" s="277">
        <f t="shared" si="594"/>
        <v>0</v>
      </c>
      <c r="LS50" s="277"/>
      <c r="LT50" s="273" t="str">
        <f t="shared" si="595"/>
        <v/>
      </c>
      <c r="LU50" s="133"/>
      <c r="LV50" s="268"/>
      <c r="LW50" s="254" t="str">
        <f>IF(LV50="","",VLOOKUP(LV50,Language!$D$5:$E$63,2,0))</f>
        <v/>
      </c>
      <c r="LX50" s="258"/>
      <c r="LY50" s="254" t="str">
        <f>IF(LX50="","",VLOOKUP(LX50,Language!$D$5:$E$63,2,0))</f>
        <v/>
      </c>
      <c r="LZ50" s="274"/>
      <c r="MA50" s="275"/>
      <c r="MB50" s="276"/>
      <c r="MC50" s="276"/>
      <c r="MD50" s="277">
        <f t="shared" si="596"/>
        <v>0</v>
      </c>
      <c r="ME50" s="277">
        <f t="shared" si="597"/>
        <v>0</v>
      </c>
      <c r="MF50" s="277"/>
      <c r="MG50" s="273" t="str">
        <f t="shared" si="598"/>
        <v/>
      </c>
    </row>
    <row r="51">
      <c r="A51" s="172"/>
      <c r="B51" s="253">
        <f t="array" ref="B51">IF(C51="","",INDEX(Groups!$C$7:$C$35,MATCH(C51,Groups!$D$7:$D$35,0)))</f>
        <v>2</v>
      </c>
      <c r="C51" s="254" t="str">
        <f>INDIRECT("'"&amp;References!$A$1&amp;"'!"&amp;"$K$54")</f>
        <v>France</v>
      </c>
      <c r="D51" s="255">
        <f t="array" ref="D51">IF(E51="","",INDEX(Groups!$C$7:$C$35,MATCH(E51,Groups!$D$7:$D$35,0)))</f>
        <v>16</v>
      </c>
      <c r="E51" s="254" t="str">
        <f>INDIRECT("'"&amp;References!$A$1&amp;"'!"&amp;"$L$54")</f>
        <v>Slovakia</v>
      </c>
      <c r="F51" s="256">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57">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H51" s="133"/>
      <c r="I51" s="268"/>
      <c r="J51" s="254" t="str">
        <f>IF(I51="","",VLOOKUP(I51,Language!$D$5:$E$63,2,0))</f>
        <v/>
      </c>
      <c r="K51" s="258"/>
      <c r="L51" s="254" t="str">
        <f>IF(K51="","",VLOOKUP(K51,Language!$D$5:$E$63,2,0))</f>
        <v/>
      </c>
      <c r="M51" s="274"/>
      <c r="N51" s="275"/>
      <c r="O51" s="276"/>
      <c r="P51" s="276"/>
      <c r="Q51" s="277">
        <f t="shared" si="521"/>
        <v>0</v>
      </c>
      <c r="R51" s="277">
        <f t="shared" si="522"/>
        <v>0</v>
      </c>
      <c r="S51" s="277"/>
      <c r="T51" s="273" t="str">
        <f t="shared" si="523"/>
        <v/>
      </c>
      <c r="U51" s="133"/>
      <c r="V51" s="268"/>
      <c r="W51" s="254" t="str">
        <f>IF(V51="","",VLOOKUP(V51,Language!$D$5:$E$63,2,0))</f>
        <v/>
      </c>
      <c r="X51" s="258"/>
      <c r="Y51" s="254" t="str">
        <f>IF(X51="","",VLOOKUP(X51,Language!$D$5:$E$63,2,0))</f>
        <v/>
      </c>
      <c r="Z51" s="274"/>
      <c r="AA51" s="275"/>
      <c r="AB51" s="276"/>
      <c r="AC51" s="276"/>
      <c r="AD51" s="277">
        <f t="shared" si="524"/>
        <v>0</v>
      </c>
      <c r="AE51" s="277">
        <f t="shared" si="525"/>
        <v>0</v>
      </c>
      <c r="AF51" s="277"/>
      <c r="AG51" s="273" t="str">
        <f t="shared" si="526"/>
        <v/>
      </c>
      <c r="AH51" s="133"/>
      <c r="AI51" s="268"/>
      <c r="AJ51" s="254" t="str">
        <f>IF(AI51="","",VLOOKUP(AI51,Language!$D$5:$E$63,2,0))</f>
        <v/>
      </c>
      <c r="AK51" s="258"/>
      <c r="AL51" s="254" t="str">
        <f>IF(AK51="","",VLOOKUP(AK51,Language!$D$5:$E$63,2,0))</f>
        <v/>
      </c>
      <c r="AM51" s="274"/>
      <c r="AN51" s="275"/>
      <c r="AO51" s="276"/>
      <c r="AP51" s="276"/>
      <c r="AQ51" s="277">
        <f t="shared" si="527"/>
        <v>0</v>
      </c>
      <c r="AR51" s="277">
        <f t="shared" si="528"/>
        <v>0</v>
      </c>
      <c r="AS51" s="277"/>
      <c r="AT51" s="273" t="str">
        <f t="shared" si="529"/>
        <v/>
      </c>
      <c r="AU51" s="133"/>
      <c r="AV51" s="268"/>
      <c r="AW51" s="254" t="str">
        <f>IF(AV51="","",VLOOKUP(AV51,Language!$D$5:$E$63,2,0))</f>
        <v/>
      </c>
      <c r="AX51" s="258"/>
      <c r="AY51" s="254" t="str">
        <f>IF(AX51="","",VLOOKUP(AX51,Language!$D$5:$E$63,2,0))</f>
        <v/>
      </c>
      <c r="AZ51" s="274"/>
      <c r="BA51" s="275"/>
      <c r="BB51" s="276"/>
      <c r="BC51" s="276"/>
      <c r="BD51" s="277">
        <f t="shared" si="530"/>
        <v>0</v>
      </c>
      <c r="BE51" s="277">
        <f t="shared" si="531"/>
        <v>0</v>
      </c>
      <c r="BF51" s="277"/>
      <c r="BG51" s="273" t="str">
        <f t="shared" si="532"/>
        <v/>
      </c>
      <c r="BH51" s="133"/>
      <c r="BI51" s="268"/>
      <c r="BJ51" s="254" t="str">
        <f>IF(BI51="","",VLOOKUP(BI51,Language!$D$5:$E$63,2,0))</f>
        <v/>
      </c>
      <c r="BK51" s="258"/>
      <c r="BL51" s="254" t="str">
        <f>IF(BK51="","",VLOOKUP(BK51,Language!$D$5:$E$63,2,0))</f>
        <v/>
      </c>
      <c r="BM51" s="274"/>
      <c r="BN51" s="275"/>
      <c r="BO51" s="276"/>
      <c r="BP51" s="276"/>
      <c r="BQ51" s="277">
        <f t="shared" si="533"/>
        <v>0</v>
      </c>
      <c r="BR51" s="277">
        <f t="shared" si="534"/>
        <v>0</v>
      </c>
      <c r="BS51" s="277"/>
      <c r="BT51" s="273" t="str">
        <f t="shared" si="535"/>
        <v/>
      </c>
      <c r="BU51" s="133"/>
      <c r="BV51" s="268"/>
      <c r="BW51" s="254" t="str">
        <f>IF(BV51="","",VLOOKUP(BV51,Language!$D$5:$E$63,2,0))</f>
        <v/>
      </c>
      <c r="BX51" s="258"/>
      <c r="BY51" s="254" t="str">
        <f>IF(BX51="","",VLOOKUP(BX51,Language!$D$5:$E$63,2,0))</f>
        <v/>
      </c>
      <c r="BZ51" s="274"/>
      <c r="CA51" s="275"/>
      <c r="CB51" s="276"/>
      <c r="CC51" s="276"/>
      <c r="CD51" s="277">
        <f t="shared" si="536"/>
        <v>0</v>
      </c>
      <c r="CE51" s="277">
        <f t="shared" si="537"/>
        <v>0</v>
      </c>
      <c r="CF51" s="277"/>
      <c r="CG51" s="273" t="str">
        <f t="shared" si="538"/>
        <v/>
      </c>
      <c r="CH51" s="133"/>
      <c r="CI51" s="268"/>
      <c r="CJ51" s="254" t="str">
        <f>IF(CI51="","",VLOOKUP(CI51,Language!$D$5:$E$63,2,0))</f>
        <v/>
      </c>
      <c r="CK51" s="258"/>
      <c r="CL51" s="254" t="str">
        <f>IF(CK51="","",VLOOKUP(CK51,Language!$D$5:$E$63,2,0))</f>
        <v/>
      </c>
      <c r="CM51" s="274"/>
      <c r="CN51" s="275"/>
      <c r="CO51" s="276"/>
      <c r="CP51" s="276"/>
      <c r="CQ51" s="277">
        <f t="shared" si="539"/>
        <v>0</v>
      </c>
      <c r="CR51" s="277">
        <f t="shared" si="540"/>
        <v>0</v>
      </c>
      <c r="CS51" s="277"/>
      <c r="CT51" s="273" t="str">
        <f t="shared" si="541"/>
        <v/>
      </c>
      <c r="CU51" s="133"/>
      <c r="CV51" s="268"/>
      <c r="CW51" s="254" t="str">
        <f>IF(CV51="","",VLOOKUP(CV51,Language!$D$5:$E$63,2,0))</f>
        <v/>
      </c>
      <c r="CX51" s="258"/>
      <c r="CY51" s="254" t="str">
        <f>IF(CX51="","",VLOOKUP(CX51,Language!$D$5:$E$63,2,0))</f>
        <v/>
      </c>
      <c r="CZ51" s="274"/>
      <c r="DA51" s="275"/>
      <c r="DB51" s="276"/>
      <c r="DC51" s="276"/>
      <c r="DD51" s="277">
        <f t="shared" si="542"/>
        <v>0</v>
      </c>
      <c r="DE51" s="277">
        <f t="shared" si="543"/>
        <v>0</v>
      </c>
      <c r="DF51" s="277"/>
      <c r="DG51" s="273" t="str">
        <f t="shared" si="544"/>
        <v/>
      </c>
      <c r="DH51" s="133"/>
      <c r="DI51" s="268"/>
      <c r="DJ51" s="254" t="str">
        <f>IF(DI51="","",VLOOKUP(DI51,Language!$D$5:$E$63,2,0))</f>
        <v/>
      </c>
      <c r="DK51" s="258"/>
      <c r="DL51" s="254" t="str">
        <f>IF(DK51="","",VLOOKUP(DK51,Language!$D$5:$E$63,2,0))</f>
        <v/>
      </c>
      <c r="DM51" s="274"/>
      <c r="DN51" s="275"/>
      <c r="DO51" s="276"/>
      <c r="DP51" s="276"/>
      <c r="DQ51" s="277">
        <f t="shared" si="545"/>
        <v>0</v>
      </c>
      <c r="DR51" s="277">
        <f t="shared" si="546"/>
        <v>0</v>
      </c>
      <c r="DS51" s="277"/>
      <c r="DT51" s="273" t="str">
        <f t="shared" si="547"/>
        <v/>
      </c>
      <c r="DU51" s="133"/>
      <c r="DV51" s="268"/>
      <c r="DW51" s="254" t="str">
        <f>IF(DV51="","",VLOOKUP(DV51,Language!$D$5:$E$63,2,0))</f>
        <v/>
      </c>
      <c r="DX51" s="258"/>
      <c r="DY51" s="254" t="str">
        <f>IF(DX51="","",VLOOKUP(DX51,Language!$D$5:$E$63,2,0))</f>
        <v/>
      </c>
      <c r="DZ51" s="274"/>
      <c r="EA51" s="275"/>
      <c r="EB51" s="276"/>
      <c r="EC51" s="276"/>
      <c r="ED51" s="277">
        <f t="shared" si="548"/>
        <v>0</v>
      </c>
      <c r="EE51" s="277">
        <f t="shared" si="549"/>
        <v>0</v>
      </c>
      <c r="EF51" s="277"/>
      <c r="EG51" s="273" t="str">
        <f t="shared" si="550"/>
        <v/>
      </c>
      <c r="EH51" s="133"/>
      <c r="EI51" s="268"/>
      <c r="EJ51" s="254" t="str">
        <f>IF(EI51="","",VLOOKUP(EI51,Language!$D$5:$E$63,2,0))</f>
        <v/>
      </c>
      <c r="EK51" s="258"/>
      <c r="EL51" s="254" t="str">
        <f>IF(EK51="","",VLOOKUP(EK51,Language!$D$5:$E$63,2,0))</f>
        <v/>
      </c>
      <c r="EM51" s="274"/>
      <c r="EN51" s="275"/>
      <c r="EO51" s="276"/>
      <c r="EP51" s="276"/>
      <c r="EQ51" s="277">
        <f t="shared" si="551"/>
        <v>0</v>
      </c>
      <c r="ER51" s="277">
        <f t="shared" si="552"/>
        <v>0</v>
      </c>
      <c r="ES51" s="277"/>
      <c r="ET51" s="273" t="str">
        <f t="shared" si="553"/>
        <v/>
      </c>
      <c r="EU51" s="133"/>
      <c r="EV51" s="268"/>
      <c r="EW51" s="254" t="str">
        <f>IF(EV51="","",VLOOKUP(EV51,Language!$D$5:$E$63,2,0))</f>
        <v/>
      </c>
      <c r="EX51" s="258"/>
      <c r="EY51" s="254" t="str">
        <f>IF(EX51="","",VLOOKUP(EX51,Language!$D$5:$E$63,2,0))</f>
        <v/>
      </c>
      <c r="EZ51" s="274"/>
      <c r="FA51" s="275"/>
      <c r="FB51" s="276"/>
      <c r="FC51" s="276"/>
      <c r="FD51" s="277">
        <f t="shared" si="554"/>
        <v>0</v>
      </c>
      <c r="FE51" s="277">
        <f t="shared" si="555"/>
        <v>0</v>
      </c>
      <c r="FF51" s="277"/>
      <c r="FG51" s="273" t="str">
        <f t="shared" si="556"/>
        <v/>
      </c>
      <c r="FH51" s="133"/>
      <c r="FI51" s="268"/>
      <c r="FJ51" s="254" t="str">
        <f>IF(FI51="","",VLOOKUP(FI51,Language!$D$5:$E$63,2,0))</f>
        <v/>
      </c>
      <c r="FK51" s="258"/>
      <c r="FL51" s="254" t="str">
        <f>IF(FK51="","",VLOOKUP(FK51,Language!$D$5:$E$63,2,0))</f>
        <v/>
      </c>
      <c r="FM51" s="274"/>
      <c r="FN51" s="275"/>
      <c r="FO51" s="276"/>
      <c r="FP51" s="276"/>
      <c r="FQ51" s="277">
        <f t="shared" si="557"/>
        <v>0</v>
      </c>
      <c r="FR51" s="277">
        <f t="shared" si="558"/>
        <v>0</v>
      </c>
      <c r="FS51" s="277"/>
      <c r="FT51" s="273" t="str">
        <f t="shared" si="559"/>
        <v/>
      </c>
      <c r="FU51" s="133"/>
      <c r="FV51" s="268"/>
      <c r="FW51" s="254" t="str">
        <f>IF(FV51="","",VLOOKUP(FV51,Language!$D$5:$E$63,2,0))</f>
        <v/>
      </c>
      <c r="FX51" s="258"/>
      <c r="FY51" s="254" t="str">
        <f>IF(FX51="","",VLOOKUP(FX51,Language!$D$5:$E$63,2,0))</f>
        <v/>
      </c>
      <c r="FZ51" s="274"/>
      <c r="GA51" s="275"/>
      <c r="GB51" s="276"/>
      <c r="GC51" s="276"/>
      <c r="GD51" s="277">
        <f t="shared" si="560"/>
        <v>0</v>
      </c>
      <c r="GE51" s="277">
        <f t="shared" si="561"/>
        <v>0</v>
      </c>
      <c r="GF51" s="277"/>
      <c r="GG51" s="273" t="str">
        <f t="shared" si="562"/>
        <v/>
      </c>
      <c r="GH51" s="133"/>
      <c r="GI51" s="268"/>
      <c r="GJ51" s="254" t="str">
        <f>IF(GI51="","",VLOOKUP(GI51,Language!$D$5:$E$63,2,0))</f>
        <v/>
      </c>
      <c r="GK51" s="258"/>
      <c r="GL51" s="254" t="str">
        <f>IF(GK51="","",VLOOKUP(GK51,Language!$D$5:$E$63,2,0))</f>
        <v/>
      </c>
      <c r="GM51" s="274"/>
      <c r="GN51" s="275"/>
      <c r="GO51" s="276"/>
      <c r="GP51" s="276"/>
      <c r="GQ51" s="277">
        <f t="shared" si="563"/>
        <v>0</v>
      </c>
      <c r="GR51" s="277">
        <f t="shared" si="564"/>
        <v>0</v>
      </c>
      <c r="GS51" s="277"/>
      <c r="GT51" s="273" t="str">
        <f t="shared" si="565"/>
        <v/>
      </c>
      <c r="GU51" s="133"/>
      <c r="GV51" s="268"/>
      <c r="GW51" s="254" t="str">
        <f>IF(GV51="","",VLOOKUP(GV51,Language!$D$5:$E$63,2,0))</f>
        <v/>
      </c>
      <c r="GX51" s="258"/>
      <c r="GY51" s="254" t="str">
        <f>IF(GX51="","",VLOOKUP(GX51,Language!$D$5:$E$63,2,0))</f>
        <v/>
      </c>
      <c r="GZ51" s="274"/>
      <c r="HA51" s="275"/>
      <c r="HB51" s="276"/>
      <c r="HC51" s="276"/>
      <c r="HD51" s="277">
        <f t="shared" si="566"/>
        <v>0</v>
      </c>
      <c r="HE51" s="277">
        <f t="shared" si="567"/>
        <v>0</v>
      </c>
      <c r="HF51" s="277"/>
      <c r="HG51" s="273" t="str">
        <f t="shared" si="568"/>
        <v/>
      </c>
      <c r="HH51" s="133"/>
      <c r="HI51" s="268"/>
      <c r="HJ51" s="254" t="str">
        <f>IF(HI51="","",VLOOKUP(HI51,Language!$D$5:$E$63,2,0))</f>
        <v/>
      </c>
      <c r="HK51" s="258"/>
      <c r="HL51" s="254" t="str">
        <f>IF(HK51="","",VLOOKUP(HK51,Language!$D$5:$E$63,2,0))</f>
        <v/>
      </c>
      <c r="HM51" s="274"/>
      <c r="HN51" s="275"/>
      <c r="HO51" s="276"/>
      <c r="HP51" s="276"/>
      <c r="HQ51" s="277">
        <f t="shared" si="569"/>
        <v>0</v>
      </c>
      <c r="HR51" s="277">
        <f t="shared" si="570"/>
        <v>0</v>
      </c>
      <c r="HS51" s="277"/>
      <c r="HT51" s="273" t="str">
        <f t="shared" si="571"/>
        <v/>
      </c>
      <c r="HU51" s="133"/>
      <c r="HV51" s="268"/>
      <c r="HW51" s="254" t="str">
        <f>IF(HV51="","",VLOOKUP(HV51,Language!$D$5:$E$63,2,0))</f>
        <v/>
      </c>
      <c r="HX51" s="258"/>
      <c r="HY51" s="254" t="str">
        <f>IF(HX51="","",VLOOKUP(HX51,Language!$D$5:$E$63,2,0))</f>
        <v/>
      </c>
      <c r="HZ51" s="274"/>
      <c r="IA51" s="275"/>
      <c r="IB51" s="276"/>
      <c r="IC51" s="276"/>
      <c r="ID51" s="277">
        <f t="shared" si="572"/>
        <v>0</v>
      </c>
      <c r="IE51" s="277">
        <f t="shared" si="573"/>
        <v>0</v>
      </c>
      <c r="IF51" s="277"/>
      <c r="IG51" s="273" t="str">
        <f t="shared" si="574"/>
        <v/>
      </c>
      <c r="IH51" s="133"/>
      <c r="II51" s="268"/>
      <c r="IJ51" s="254" t="str">
        <f>IF(II51="","",VLOOKUP(II51,Language!$D$5:$E$63,2,0))</f>
        <v/>
      </c>
      <c r="IK51" s="258"/>
      <c r="IL51" s="254" t="str">
        <f>IF(IK51="","",VLOOKUP(IK51,Language!$D$5:$E$63,2,0))</f>
        <v/>
      </c>
      <c r="IM51" s="274"/>
      <c r="IN51" s="275"/>
      <c r="IO51" s="276"/>
      <c r="IP51" s="276"/>
      <c r="IQ51" s="277">
        <f t="shared" si="575"/>
        <v>0</v>
      </c>
      <c r="IR51" s="277">
        <f t="shared" si="576"/>
        <v>0</v>
      </c>
      <c r="IS51" s="277"/>
      <c r="IT51" s="273" t="str">
        <f t="shared" si="577"/>
        <v/>
      </c>
      <c r="IU51" s="133"/>
      <c r="IV51" s="268"/>
      <c r="IW51" s="254" t="str">
        <f>IF(IV51="","",VLOOKUP(IV51,Language!$D$5:$E$63,2,0))</f>
        <v/>
      </c>
      <c r="IX51" s="258"/>
      <c r="IY51" s="254" t="str">
        <f>IF(IX51="","",VLOOKUP(IX51,Language!$D$5:$E$63,2,0))</f>
        <v/>
      </c>
      <c r="IZ51" s="274"/>
      <c r="JA51" s="275"/>
      <c r="JB51" s="276"/>
      <c r="JC51" s="276"/>
      <c r="JD51" s="277">
        <f t="shared" si="578"/>
        <v>0</v>
      </c>
      <c r="JE51" s="277">
        <f t="shared" si="579"/>
        <v>0</v>
      </c>
      <c r="JF51" s="277"/>
      <c r="JG51" s="273" t="str">
        <f t="shared" si="580"/>
        <v/>
      </c>
      <c r="JH51" s="133"/>
      <c r="JI51" s="268"/>
      <c r="JJ51" s="254" t="str">
        <f>IF(JI51="","",VLOOKUP(JI51,Language!$D$5:$E$63,2,0))</f>
        <v/>
      </c>
      <c r="JK51" s="258"/>
      <c r="JL51" s="254" t="str">
        <f>IF(JK51="","",VLOOKUP(JK51,Language!$D$5:$E$63,2,0))</f>
        <v/>
      </c>
      <c r="JM51" s="274"/>
      <c r="JN51" s="275"/>
      <c r="JO51" s="276"/>
      <c r="JP51" s="276"/>
      <c r="JQ51" s="277">
        <f t="shared" si="581"/>
        <v>0</v>
      </c>
      <c r="JR51" s="277">
        <f t="shared" si="582"/>
        <v>0</v>
      </c>
      <c r="JS51" s="277"/>
      <c r="JT51" s="273" t="str">
        <f t="shared" si="583"/>
        <v/>
      </c>
      <c r="JU51" s="133"/>
      <c r="JV51" s="268"/>
      <c r="JW51" s="254" t="str">
        <f>IF(JV51="","",VLOOKUP(JV51,Language!$D$5:$E$63,2,0))</f>
        <v/>
      </c>
      <c r="JX51" s="258"/>
      <c r="JY51" s="254" t="str">
        <f>IF(JX51="","",VLOOKUP(JX51,Language!$D$5:$E$63,2,0))</f>
        <v/>
      </c>
      <c r="JZ51" s="274"/>
      <c r="KA51" s="275"/>
      <c r="KB51" s="276"/>
      <c r="KC51" s="276"/>
      <c r="KD51" s="277">
        <f t="shared" si="584"/>
        <v>0</v>
      </c>
      <c r="KE51" s="277">
        <f t="shared" si="585"/>
        <v>0</v>
      </c>
      <c r="KF51" s="277"/>
      <c r="KG51" s="273" t="str">
        <f t="shared" si="586"/>
        <v/>
      </c>
      <c r="KH51" s="133"/>
      <c r="KI51" s="268"/>
      <c r="KJ51" s="254" t="str">
        <f>IF(KI51="","",VLOOKUP(KI51,Language!$D$5:$E$63,2,0))</f>
        <v/>
      </c>
      <c r="KK51" s="258"/>
      <c r="KL51" s="254" t="str">
        <f>IF(KK51="","",VLOOKUP(KK51,Language!$D$5:$E$63,2,0))</f>
        <v/>
      </c>
      <c r="KM51" s="274"/>
      <c r="KN51" s="275"/>
      <c r="KO51" s="276"/>
      <c r="KP51" s="276"/>
      <c r="KQ51" s="277">
        <f t="shared" si="587"/>
        <v>0</v>
      </c>
      <c r="KR51" s="277">
        <f t="shared" si="588"/>
        <v>0</v>
      </c>
      <c r="KS51" s="277"/>
      <c r="KT51" s="273" t="str">
        <f t="shared" si="589"/>
        <v/>
      </c>
      <c r="KU51" s="133"/>
      <c r="KV51" s="268"/>
      <c r="KW51" s="254" t="str">
        <f>IF(KV51="","",VLOOKUP(KV51,Language!$D$5:$E$63,2,0))</f>
        <v/>
      </c>
      <c r="KX51" s="258"/>
      <c r="KY51" s="254" t="str">
        <f>IF(KX51="","",VLOOKUP(KX51,Language!$D$5:$E$63,2,0))</f>
        <v/>
      </c>
      <c r="KZ51" s="274"/>
      <c r="LA51" s="275"/>
      <c r="LB51" s="276"/>
      <c r="LC51" s="276"/>
      <c r="LD51" s="277">
        <f t="shared" si="590"/>
        <v>0</v>
      </c>
      <c r="LE51" s="277">
        <f t="shared" si="591"/>
        <v>0</v>
      </c>
      <c r="LF51" s="277"/>
      <c r="LG51" s="273" t="str">
        <f t="shared" si="592"/>
        <v/>
      </c>
      <c r="LH51" s="133"/>
      <c r="LI51" s="268"/>
      <c r="LJ51" s="254" t="str">
        <f>IF(LI51="","",VLOOKUP(LI51,Language!$D$5:$E$63,2,0))</f>
        <v/>
      </c>
      <c r="LK51" s="258"/>
      <c r="LL51" s="254" t="str">
        <f>IF(LK51="","",VLOOKUP(LK51,Language!$D$5:$E$63,2,0))</f>
        <v/>
      </c>
      <c r="LM51" s="274"/>
      <c r="LN51" s="275"/>
      <c r="LO51" s="276"/>
      <c r="LP51" s="276"/>
      <c r="LQ51" s="277">
        <f t="shared" si="593"/>
        <v>0</v>
      </c>
      <c r="LR51" s="277">
        <f t="shared" si="594"/>
        <v>0</v>
      </c>
      <c r="LS51" s="277"/>
      <c r="LT51" s="273" t="str">
        <f t="shared" si="595"/>
        <v/>
      </c>
      <c r="LU51" s="133"/>
      <c r="LV51" s="268"/>
      <c r="LW51" s="254" t="str">
        <f>IF(LV51="","",VLOOKUP(LV51,Language!$D$5:$E$63,2,0))</f>
        <v/>
      </c>
      <c r="LX51" s="258"/>
      <c r="LY51" s="254" t="str">
        <f>IF(LX51="","",VLOOKUP(LX51,Language!$D$5:$E$63,2,0))</f>
        <v/>
      </c>
      <c r="LZ51" s="274"/>
      <c r="MA51" s="275"/>
      <c r="MB51" s="276"/>
      <c r="MC51" s="276"/>
      <c r="MD51" s="277">
        <f t="shared" si="596"/>
        <v>0</v>
      </c>
      <c r="ME51" s="277">
        <f t="shared" si="597"/>
        <v>0</v>
      </c>
      <c r="MF51" s="277"/>
      <c r="MG51" s="273" t="str">
        <f t="shared" si="598"/>
        <v/>
      </c>
    </row>
    <row r="52">
      <c r="A52" s="172"/>
      <c r="B52" s="253">
        <f t="array" ref="B52">IF(C52="","",INDEX(Groups!$C$7:$C$35,MATCH(C52,Groups!$D$7:$D$35,0)))</f>
        <v>4</v>
      </c>
      <c r="C52" s="254" t="str">
        <f>INDIRECT("'"&amp;References!$A$1&amp;"'!"&amp;"$N$54")</f>
        <v>Belgium</v>
      </c>
      <c r="D52" s="255">
        <f t="array" ref="D52">IF(E52="","",INDEX(Groups!$C$7:$C$35,MATCH(E52,Groups!$D$7:$D$35,0)))</f>
        <v>18</v>
      </c>
      <c r="E52" s="254" t="str">
        <f>INDIRECT("'"&amp;References!$A$1&amp;"'!"&amp;"$O$54")</f>
        <v>Italy</v>
      </c>
      <c r="F52" s="256">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257">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H52" s="133"/>
      <c r="I52" s="268"/>
      <c r="J52" s="254" t="str">
        <f>IF(I52="","",VLOOKUP(I52,Language!$D$5:$E$63,2,0))</f>
        <v/>
      </c>
      <c r="K52" s="258"/>
      <c r="L52" s="254" t="str">
        <f>IF(K52="","",VLOOKUP(K52,Language!$D$5:$E$63,2,0))</f>
        <v/>
      </c>
      <c r="M52" s="274"/>
      <c r="N52" s="275"/>
      <c r="O52" s="276"/>
      <c r="P52" s="276"/>
      <c r="Q52" s="277">
        <f t="shared" si="521"/>
        <v>0</v>
      </c>
      <c r="R52" s="277">
        <f t="shared" si="522"/>
        <v>0</v>
      </c>
      <c r="S52" s="277"/>
      <c r="T52" s="273" t="str">
        <f t="shared" si="523"/>
        <v/>
      </c>
      <c r="U52" s="133"/>
      <c r="V52" s="268"/>
      <c r="W52" s="254" t="str">
        <f>IF(V52="","",VLOOKUP(V52,Language!$D$5:$E$63,2,0))</f>
        <v/>
      </c>
      <c r="X52" s="258"/>
      <c r="Y52" s="254" t="str">
        <f>IF(X52="","",VLOOKUP(X52,Language!$D$5:$E$63,2,0))</f>
        <v/>
      </c>
      <c r="Z52" s="274"/>
      <c r="AA52" s="275"/>
      <c r="AB52" s="276"/>
      <c r="AC52" s="276"/>
      <c r="AD52" s="277">
        <f t="shared" si="524"/>
        <v>0</v>
      </c>
      <c r="AE52" s="277">
        <f t="shared" si="525"/>
        <v>0</v>
      </c>
      <c r="AF52" s="277"/>
      <c r="AG52" s="273" t="str">
        <f t="shared" si="526"/>
        <v/>
      </c>
      <c r="AH52" s="133"/>
      <c r="AI52" s="268"/>
      <c r="AJ52" s="254" t="str">
        <f>IF(AI52="","",VLOOKUP(AI52,Language!$D$5:$E$63,2,0))</f>
        <v/>
      </c>
      <c r="AK52" s="258"/>
      <c r="AL52" s="254" t="str">
        <f>IF(AK52="","",VLOOKUP(AK52,Language!$D$5:$E$63,2,0))</f>
        <v/>
      </c>
      <c r="AM52" s="274"/>
      <c r="AN52" s="275"/>
      <c r="AO52" s="276"/>
      <c r="AP52" s="276"/>
      <c r="AQ52" s="277">
        <f t="shared" si="527"/>
        <v>0</v>
      </c>
      <c r="AR52" s="277">
        <f t="shared" si="528"/>
        <v>0</v>
      </c>
      <c r="AS52" s="277"/>
      <c r="AT52" s="273" t="str">
        <f t="shared" si="529"/>
        <v/>
      </c>
      <c r="AU52" s="133"/>
      <c r="AV52" s="268"/>
      <c r="AW52" s="254" t="str">
        <f>IF(AV52="","",VLOOKUP(AV52,Language!$D$5:$E$63,2,0))</f>
        <v/>
      </c>
      <c r="AX52" s="258"/>
      <c r="AY52" s="254" t="str">
        <f>IF(AX52="","",VLOOKUP(AX52,Language!$D$5:$E$63,2,0))</f>
        <v/>
      </c>
      <c r="AZ52" s="274"/>
      <c r="BA52" s="275"/>
      <c r="BB52" s="276"/>
      <c r="BC52" s="276"/>
      <c r="BD52" s="277">
        <f t="shared" si="530"/>
        <v>0</v>
      </c>
      <c r="BE52" s="277">
        <f t="shared" si="531"/>
        <v>0</v>
      </c>
      <c r="BF52" s="277"/>
      <c r="BG52" s="273" t="str">
        <f t="shared" si="532"/>
        <v/>
      </c>
      <c r="BH52" s="133"/>
      <c r="BI52" s="268"/>
      <c r="BJ52" s="254" t="str">
        <f>IF(BI52="","",VLOOKUP(BI52,Language!$D$5:$E$63,2,0))</f>
        <v/>
      </c>
      <c r="BK52" s="258"/>
      <c r="BL52" s="254" t="str">
        <f>IF(BK52="","",VLOOKUP(BK52,Language!$D$5:$E$63,2,0))</f>
        <v/>
      </c>
      <c r="BM52" s="274"/>
      <c r="BN52" s="275"/>
      <c r="BO52" s="276"/>
      <c r="BP52" s="276"/>
      <c r="BQ52" s="277">
        <f t="shared" si="533"/>
        <v>0</v>
      </c>
      <c r="BR52" s="277">
        <f t="shared" si="534"/>
        <v>0</v>
      </c>
      <c r="BS52" s="277"/>
      <c r="BT52" s="273" t="str">
        <f t="shared" si="535"/>
        <v/>
      </c>
      <c r="BU52" s="133"/>
      <c r="BV52" s="268"/>
      <c r="BW52" s="254" t="str">
        <f>IF(BV52="","",VLOOKUP(BV52,Language!$D$5:$E$63,2,0))</f>
        <v/>
      </c>
      <c r="BX52" s="258"/>
      <c r="BY52" s="254" t="str">
        <f>IF(BX52="","",VLOOKUP(BX52,Language!$D$5:$E$63,2,0))</f>
        <v/>
      </c>
      <c r="BZ52" s="274"/>
      <c r="CA52" s="275"/>
      <c r="CB52" s="276"/>
      <c r="CC52" s="276"/>
      <c r="CD52" s="277">
        <f t="shared" si="536"/>
        <v>0</v>
      </c>
      <c r="CE52" s="277">
        <f t="shared" si="537"/>
        <v>0</v>
      </c>
      <c r="CF52" s="277"/>
      <c r="CG52" s="273" t="str">
        <f t="shared" si="538"/>
        <v/>
      </c>
      <c r="CH52" s="133"/>
      <c r="CI52" s="268"/>
      <c r="CJ52" s="254" t="str">
        <f>IF(CI52="","",VLOOKUP(CI52,Language!$D$5:$E$63,2,0))</f>
        <v/>
      </c>
      <c r="CK52" s="258"/>
      <c r="CL52" s="254" t="str">
        <f>IF(CK52="","",VLOOKUP(CK52,Language!$D$5:$E$63,2,0))</f>
        <v/>
      </c>
      <c r="CM52" s="274"/>
      <c r="CN52" s="275"/>
      <c r="CO52" s="276"/>
      <c r="CP52" s="276"/>
      <c r="CQ52" s="277">
        <f t="shared" si="539"/>
        <v>0</v>
      </c>
      <c r="CR52" s="277">
        <f t="shared" si="540"/>
        <v>0</v>
      </c>
      <c r="CS52" s="277"/>
      <c r="CT52" s="273" t="str">
        <f t="shared" si="541"/>
        <v/>
      </c>
      <c r="CU52" s="133"/>
      <c r="CV52" s="268"/>
      <c r="CW52" s="254" t="str">
        <f>IF(CV52="","",VLOOKUP(CV52,Language!$D$5:$E$63,2,0))</f>
        <v/>
      </c>
      <c r="CX52" s="258"/>
      <c r="CY52" s="254" t="str">
        <f>IF(CX52="","",VLOOKUP(CX52,Language!$D$5:$E$63,2,0))</f>
        <v/>
      </c>
      <c r="CZ52" s="274"/>
      <c r="DA52" s="275"/>
      <c r="DB52" s="276"/>
      <c r="DC52" s="276"/>
      <c r="DD52" s="277">
        <f t="shared" si="542"/>
        <v>0</v>
      </c>
      <c r="DE52" s="277">
        <f t="shared" si="543"/>
        <v>0</v>
      </c>
      <c r="DF52" s="277"/>
      <c r="DG52" s="273" t="str">
        <f t="shared" si="544"/>
        <v/>
      </c>
      <c r="DH52" s="133"/>
      <c r="DI52" s="268"/>
      <c r="DJ52" s="254" t="str">
        <f>IF(DI52="","",VLOOKUP(DI52,Language!$D$5:$E$63,2,0))</f>
        <v/>
      </c>
      <c r="DK52" s="258"/>
      <c r="DL52" s="254" t="str">
        <f>IF(DK52="","",VLOOKUP(DK52,Language!$D$5:$E$63,2,0))</f>
        <v/>
      </c>
      <c r="DM52" s="274"/>
      <c r="DN52" s="275"/>
      <c r="DO52" s="276"/>
      <c r="DP52" s="276"/>
      <c r="DQ52" s="277">
        <f t="shared" si="545"/>
        <v>0</v>
      </c>
      <c r="DR52" s="277">
        <f t="shared" si="546"/>
        <v>0</v>
      </c>
      <c r="DS52" s="277"/>
      <c r="DT52" s="273" t="str">
        <f t="shared" si="547"/>
        <v/>
      </c>
      <c r="DU52" s="133"/>
      <c r="DV52" s="268"/>
      <c r="DW52" s="254" t="str">
        <f>IF(DV52="","",VLOOKUP(DV52,Language!$D$5:$E$63,2,0))</f>
        <v/>
      </c>
      <c r="DX52" s="258"/>
      <c r="DY52" s="254" t="str">
        <f>IF(DX52="","",VLOOKUP(DX52,Language!$D$5:$E$63,2,0))</f>
        <v/>
      </c>
      <c r="DZ52" s="274"/>
      <c r="EA52" s="275"/>
      <c r="EB52" s="276"/>
      <c r="EC52" s="276"/>
      <c r="ED52" s="277">
        <f t="shared" si="548"/>
        <v>0</v>
      </c>
      <c r="EE52" s="277">
        <f t="shared" si="549"/>
        <v>0</v>
      </c>
      <c r="EF52" s="277"/>
      <c r="EG52" s="273" t="str">
        <f t="shared" si="550"/>
        <v/>
      </c>
      <c r="EH52" s="133"/>
      <c r="EI52" s="268"/>
      <c r="EJ52" s="254" t="str">
        <f>IF(EI52="","",VLOOKUP(EI52,Language!$D$5:$E$63,2,0))</f>
        <v/>
      </c>
      <c r="EK52" s="258"/>
      <c r="EL52" s="254" t="str">
        <f>IF(EK52="","",VLOOKUP(EK52,Language!$D$5:$E$63,2,0))</f>
        <v/>
      </c>
      <c r="EM52" s="274"/>
      <c r="EN52" s="275"/>
      <c r="EO52" s="276"/>
      <c r="EP52" s="276"/>
      <c r="EQ52" s="277">
        <f t="shared" si="551"/>
        <v>0</v>
      </c>
      <c r="ER52" s="277">
        <f t="shared" si="552"/>
        <v>0</v>
      </c>
      <c r="ES52" s="277"/>
      <c r="ET52" s="273" t="str">
        <f t="shared" si="553"/>
        <v/>
      </c>
      <c r="EU52" s="133"/>
      <c r="EV52" s="268"/>
      <c r="EW52" s="254" t="str">
        <f>IF(EV52="","",VLOOKUP(EV52,Language!$D$5:$E$63,2,0))</f>
        <v/>
      </c>
      <c r="EX52" s="258"/>
      <c r="EY52" s="254" t="str">
        <f>IF(EX52="","",VLOOKUP(EX52,Language!$D$5:$E$63,2,0))</f>
        <v/>
      </c>
      <c r="EZ52" s="274"/>
      <c r="FA52" s="275"/>
      <c r="FB52" s="276"/>
      <c r="FC52" s="276"/>
      <c r="FD52" s="277">
        <f t="shared" si="554"/>
        <v>0</v>
      </c>
      <c r="FE52" s="277">
        <f t="shared" si="555"/>
        <v>0</v>
      </c>
      <c r="FF52" s="277"/>
      <c r="FG52" s="273" t="str">
        <f t="shared" si="556"/>
        <v/>
      </c>
      <c r="FH52" s="133"/>
      <c r="FI52" s="268"/>
      <c r="FJ52" s="254" t="str">
        <f>IF(FI52="","",VLOOKUP(FI52,Language!$D$5:$E$63,2,0))</f>
        <v/>
      </c>
      <c r="FK52" s="258"/>
      <c r="FL52" s="254" t="str">
        <f>IF(FK52="","",VLOOKUP(FK52,Language!$D$5:$E$63,2,0))</f>
        <v/>
      </c>
      <c r="FM52" s="274"/>
      <c r="FN52" s="275"/>
      <c r="FO52" s="276"/>
      <c r="FP52" s="276"/>
      <c r="FQ52" s="277">
        <f t="shared" si="557"/>
        <v>0</v>
      </c>
      <c r="FR52" s="277">
        <f t="shared" si="558"/>
        <v>0</v>
      </c>
      <c r="FS52" s="277"/>
      <c r="FT52" s="273" t="str">
        <f t="shared" si="559"/>
        <v/>
      </c>
      <c r="FU52" s="133"/>
      <c r="FV52" s="268"/>
      <c r="FW52" s="254" t="str">
        <f>IF(FV52="","",VLOOKUP(FV52,Language!$D$5:$E$63,2,0))</f>
        <v/>
      </c>
      <c r="FX52" s="258"/>
      <c r="FY52" s="254" t="str">
        <f>IF(FX52="","",VLOOKUP(FX52,Language!$D$5:$E$63,2,0))</f>
        <v/>
      </c>
      <c r="FZ52" s="274"/>
      <c r="GA52" s="275"/>
      <c r="GB52" s="276"/>
      <c r="GC52" s="276"/>
      <c r="GD52" s="277">
        <f t="shared" si="560"/>
        <v>0</v>
      </c>
      <c r="GE52" s="277">
        <f t="shared" si="561"/>
        <v>0</v>
      </c>
      <c r="GF52" s="277"/>
      <c r="GG52" s="273" t="str">
        <f t="shared" si="562"/>
        <v/>
      </c>
      <c r="GH52" s="133"/>
      <c r="GI52" s="268"/>
      <c r="GJ52" s="254" t="str">
        <f>IF(GI52="","",VLOOKUP(GI52,Language!$D$5:$E$63,2,0))</f>
        <v/>
      </c>
      <c r="GK52" s="258"/>
      <c r="GL52" s="254" t="str">
        <f>IF(GK52="","",VLOOKUP(GK52,Language!$D$5:$E$63,2,0))</f>
        <v/>
      </c>
      <c r="GM52" s="274"/>
      <c r="GN52" s="275"/>
      <c r="GO52" s="276"/>
      <c r="GP52" s="276"/>
      <c r="GQ52" s="277">
        <f t="shared" si="563"/>
        <v>0</v>
      </c>
      <c r="GR52" s="277">
        <f t="shared" si="564"/>
        <v>0</v>
      </c>
      <c r="GS52" s="277"/>
      <c r="GT52" s="273" t="str">
        <f t="shared" si="565"/>
        <v/>
      </c>
      <c r="GU52" s="133"/>
      <c r="GV52" s="268"/>
      <c r="GW52" s="254" t="str">
        <f>IF(GV52="","",VLOOKUP(GV52,Language!$D$5:$E$63,2,0))</f>
        <v/>
      </c>
      <c r="GX52" s="258"/>
      <c r="GY52" s="254" t="str">
        <f>IF(GX52="","",VLOOKUP(GX52,Language!$D$5:$E$63,2,0))</f>
        <v/>
      </c>
      <c r="GZ52" s="274"/>
      <c r="HA52" s="275"/>
      <c r="HB52" s="276"/>
      <c r="HC52" s="276"/>
      <c r="HD52" s="277">
        <f t="shared" si="566"/>
        <v>0</v>
      </c>
      <c r="HE52" s="277">
        <f t="shared" si="567"/>
        <v>0</v>
      </c>
      <c r="HF52" s="277"/>
      <c r="HG52" s="273" t="str">
        <f t="shared" si="568"/>
        <v/>
      </c>
      <c r="HH52" s="133"/>
      <c r="HI52" s="268"/>
      <c r="HJ52" s="254" t="str">
        <f>IF(HI52="","",VLOOKUP(HI52,Language!$D$5:$E$63,2,0))</f>
        <v/>
      </c>
      <c r="HK52" s="258"/>
      <c r="HL52" s="254" t="str">
        <f>IF(HK52="","",VLOOKUP(HK52,Language!$D$5:$E$63,2,0))</f>
        <v/>
      </c>
      <c r="HM52" s="274"/>
      <c r="HN52" s="275"/>
      <c r="HO52" s="276"/>
      <c r="HP52" s="276"/>
      <c r="HQ52" s="277">
        <f t="shared" si="569"/>
        <v>0</v>
      </c>
      <c r="HR52" s="277">
        <f t="shared" si="570"/>
        <v>0</v>
      </c>
      <c r="HS52" s="277"/>
      <c r="HT52" s="273" t="str">
        <f t="shared" si="571"/>
        <v/>
      </c>
      <c r="HU52" s="133"/>
      <c r="HV52" s="268"/>
      <c r="HW52" s="254" t="str">
        <f>IF(HV52="","",VLOOKUP(HV52,Language!$D$5:$E$63,2,0))</f>
        <v/>
      </c>
      <c r="HX52" s="258"/>
      <c r="HY52" s="254" t="str">
        <f>IF(HX52="","",VLOOKUP(HX52,Language!$D$5:$E$63,2,0))</f>
        <v/>
      </c>
      <c r="HZ52" s="274"/>
      <c r="IA52" s="275"/>
      <c r="IB52" s="276"/>
      <c r="IC52" s="276"/>
      <c r="ID52" s="277">
        <f t="shared" si="572"/>
        <v>0</v>
      </c>
      <c r="IE52" s="277">
        <f t="shared" si="573"/>
        <v>0</v>
      </c>
      <c r="IF52" s="277"/>
      <c r="IG52" s="273" t="str">
        <f t="shared" si="574"/>
        <v/>
      </c>
      <c r="IH52" s="133"/>
      <c r="II52" s="268"/>
      <c r="IJ52" s="254" t="str">
        <f>IF(II52="","",VLOOKUP(II52,Language!$D$5:$E$63,2,0))</f>
        <v/>
      </c>
      <c r="IK52" s="258"/>
      <c r="IL52" s="254" t="str">
        <f>IF(IK52="","",VLOOKUP(IK52,Language!$D$5:$E$63,2,0))</f>
        <v/>
      </c>
      <c r="IM52" s="274"/>
      <c r="IN52" s="275"/>
      <c r="IO52" s="276"/>
      <c r="IP52" s="276"/>
      <c r="IQ52" s="277">
        <f t="shared" si="575"/>
        <v>0</v>
      </c>
      <c r="IR52" s="277">
        <f t="shared" si="576"/>
        <v>0</v>
      </c>
      <c r="IS52" s="277"/>
      <c r="IT52" s="273" t="str">
        <f t="shared" si="577"/>
        <v/>
      </c>
      <c r="IU52" s="133"/>
      <c r="IV52" s="268"/>
      <c r="IW52" s="254" t="str">
        <f>IF(IV52="","",VLOOKUP(IV52,Language!$D$5:$E$63,2,0))</f>
        <v/>
      </c>
      <c r="IX52" s="258"/>
      <c r="IY52" s="254" t="str">
        <f>IF(IX52="","",VLOOKUP(IX52,Language!$D$5:$E$63,2,0))</f>
        <v/>
      </c>
      <c r="IZ52" s="274"/>
      <c r="JA52" s="275"/>
      <c r="JB52" s="276"/>
      <c r="JC52" s="276"/>
      <c r="JD52" s="277">
        <f t="shared" si="578"/>
        <v>0</v>
      </c>
      <c r="JE52" s="277">
        <f t="shared" si="579"/>
        <v>0</v>
      </c>
      <c r="JF52" s="277"/>
      <c r="JG52" s="273" t="str">
        <f t="shared" si="580"/>
        <v/>
      </c>
      <c r="JH52" s="133"/>
      <c r="JI52" s="268"/>
      <c r="JJ52" s="254" t="str">
        <f>IF(JI52="","",VLOOKUP(JI52,Language!$D$5:$E$63,2,0))</f>
        <v/>
      </c>
      <c r="JK52" s="258"/>
      <c r="JL52" s="254" t="str">
        <f>IF(JK52="","",VLOOKUP(JK52,Language!$D$5:$E$63,2,0))</f>
        <v/>
      </c>
      <c r="JM52" s="274"/>
      <c r="JN52" s="275"/>
      <c r="JO52" s="276"/>
      <c r="JP52" s="276"/>
      <c r="JQ52" s="277">
        <f t="shared" si="581"/>
        <v>0</v>
      </c>
      <c r="JR52" s="277">
        <f t="shared" si="582"/>
        <v>0</v>
      </c>
      <c r="JS52" s="277"/>
      <c r="JT52" s="273" t="str">
        <f t="shared" si="583"/>
        <v/>
      </c>
      <c r="JU52" s="133"/>
      <c r="JV52" s="268"/>
      <c r="JW52" s="254" t="str">
        <f>IF(JV52="","",VLOOKUP(JV52,Language!$D$5:$E$63,2,0))</f>
        <v/>
      </c>
      <c r="JX52" s="258"/>
      <c r="JY52" s="254" t="str">
        <f>IF(JX52="","",VLOOKUP(JX52,Language!$D$5:$E$63,2,0))</f>
        <v/>
      </c>
      <c r="JZ52" s="274"/>
      <c r="KA52" s="275"/>
      <c r="KB52" s="276"/>
      <c r="KC52" s="276"/>
      <c r="KD52" s="277">
        <f t="shared" si="584"/>
        <v>0</v>
      </c>
      <c r="KE52" s="277">
        <f t="shared" si="585"/>
        <v>0</v>
      </c>
      <c r="KF52" s="277"/>
      <c r="KG52" s="273" t="str">
        <f t="shared" si="586"/>
        <v/>
      </c>
      <c r="KH52" s="133"/>
      <c r="KI52" s="268"/>
      <c r="KJ52" s="254" t="str">
        <f>IF(KI52="","",VLOOKUP(KI52,Language!$D$5:$E$63,2,0))</f>
        <v/>
      </c>
      <c r="KK52" s="258"/>
      <c r="KL52" s="254" t="str">
        <f>IF(KK52="","",VLOOKUP(KK52,Language!$D$5:$E$63,2,0))</f>
        <v/>
      </c>
      <c r="KM52" s="274"/>
      <c r="KN52" s="275"/>
      <c r="KO52" s="276"/>
      <c r="KP52" s="276"/>
      <c r="KQ52" s="277">
        <f t="shared" si="587"/>
        <v>0</v>
      </c>
      <c r="KR52" s="277">
        <f t="shared" si="588"/>
        <v>0</v>
      </c>
      <c r="KS52" s="277"/>
      <c r="KT52" s="273" t="str">
        <f t="shared" si="589"/>
        <v/>
      </c>
      <c r="KU52" s="133"/>
      <c r="KV52" s="268"/>
      <c r="KW52" s="254" t="str">
        <f>IF(KV52="","",VLOOKUP(KV52,Language!$D$5:$E$63,2,0))</f>
        <v/>
      </c>
      <c r="KX52" s="258"/>
      <c r="KY52" s="254" t="str">
        <f>IF(KX52="","",VLOOKUP(KX52,Language!$D$5:$E$63,2,0))</f>
        <v/>
      </c>
      <c r="KZ52" s="274"/>
      <c r="LA52" s="275"/>
      <c r="LB52" s="276"/>
      <c r="LC52" s="276"/>
      <c r="LD52" s="277">
        <f t="shared" si="590"/>
        <v>0</v>
      </c>
      <c r="LE52" s="277">
        <f t="shared" si="591"/>
        <v>0</v>
      </c>
      <c r="LF52" s="277"/>
      <c r="LG52" s="273" t="str">
        <f t="shared" si="592"/>
        <v/>
      </c>
      <c r="LH52" s="133"/>
      <c r="LI52" s="268"/>
      <c r="LJ52" s="254" t="str">
        <f>IF(LI52="","",VLOOKUP(LI52,Language!$D$5:$E$63,2,0))</f>
        <v/>
      </c>
      <c r="LK52" s="258"/>
      <c r="LL52" s="254" t="str">
        <f>IF(LK52="","",VLOOKUP(LK52,Language!$D$5:$E$63,2,0))</f>
        <v/>
      </c>
      <c r="LM52" s="274"/>
      <c r="LN52" s="275"/>
      <c r="LO52" s="276"/>
      <c r="LP52" s="276"/>
      <c r="LQ52" s="277">
        <f t="shared" si="593"/>
        <v>0</v>
      </c>
      <c r="LR52" s="277">
        <f t="shared" si="594"/>
        <v>0</v>
      </c>
      <c r="LS52" s="277"/>
      <c r="LT52" s="273" t="str">
        <f t="shared" si="595"/>
        <v/>
      </c>
      <c r="LU52" s="133"/>
      <c r="LV52" s="268"/>
      <c r="LW52" s="254" t="str">
        <f>IF(LV52="","",VLOOKUP(LV52,Language!$D$5:$E$63,2,0))</f>
        <v/>
      </c>
      <c r="LX52" s="258"/>
      <c r="LY52" s="254" t="str">
        <f>IF(LX52="","",VLOOKUP(LX52,Language!$D$5:$E$63,2,0))</f>
        <v/>
      </c>
      <c r="LZ52" s="274"/>
      <c r="MA52" s="275"/>
      <c r="MB52" s="276"/>
      <c r="MC52" s="276"/>
      <c r="MD52" s="277">
        <f t="shared" si="596"/>
        <v>0</v>
      </c>
      <c r="ME52" s="277">
        <f t="shared" si="597"/>
        <v>0</v>
      </c>
      <c r="MF52" s="277"/>
      <c r="MG52" s="273" t="str">
        <f t="shared" si="598"/>
        <v/>
      </c>
    </row>
    <row r="53">
      <c r="A53" s="172"/>
      <c r="B53" s="253">
        <f t="array" ref="B53">IF(C53="","",INDEX(Groups!$C$7:$C$35,MATCH(C53,Groups!$D$7:$D$35,0)))</f>
        <v>12</v>
      </c>
      <c r="C53" s="254" t="str">
        <f>INDIRECT("'"&amp;References!$A$1&amp;"'!"&amp;"$Q$54")</f>
        <v>Netherlands</v>
      </c>
      <c r="D53" s="255">
        <f t="array" ref="D53">IF(E53="","",INDEX(Groups!$C$7:$C$35,MATCH(E53,Groups!$D$7:$D$35,0)))</f>
        <v>1</v>
      </c>
      <c r="E53" s="254" t="str">
        <f>INDIRECT("'"&amp;References!$A$1&amp;"'!"&amp;"$R$54")</f>
        <v>Portugal</v>
      </c>
      <c r="F53" s="256">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57">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3"/>
      <c r="I53" s="268"/>
      <c r="J53" s="254" t="str">
        <f>IF(I53="","",VLOOKUP(I53,Language!$D$5:$E$63,2,0))</f>
        <v/>
      </c>
      <c r="K53" s="258"/>
      <c r="L53" s="254" t="str">
        <f>IF(K53="","",VLOOKUP(K53,Language!$D$5:$E$63,2,0))</f>
        <v/>
      </c>
      <c r="M53" s="274"/>
      <c r="N53" s="275"/>
      <c r="O53" s="276"/>
      <c r="P53" s="276"/>
      <c r="Q53" s="277">
        <f t="shared" si="521"/>
        <v>0</v>
      </c>
      <c r="R53" s="277">
        <f t="shared" si="522"/>
        <v>0</v>
      </c>
      <c r="S53" s="277"/>
      <c r="T53" s="273" t="str">
        <f t="shared" si="523"/>
        <v/>
      </c>
      <c r="U53" s="133"/>
      <c r="V53" s="268"/>
      <c r="W53" s="254" t="str">
        <f>IF(V53="","",VLOOKUP(V53,Language!$D$5:$E$63,2,0))</f>
        <v/>
      </c>
      <c r="X53" s="258"/>
      <c r="Y53" s="254" t="str">
        <f>IF(X53="","",VLOOKUP(X53,Language!$D$5:$E$63,2,0))</f>
        <v/>
      </c>
      <c r="Z53" s="274"/>
      <c r="AA53" s="275"/>
      <c r="AB53" s="276"/>
      <c r="AC53" s="276"/>
      <c r="AD53" s="277">
        <f t="shared" si="524"/>
        <v>0</v>
      </c>
      <c r="AE53" s="277">
        <f t="shared" si="525"/>
        <v>0</v>
      </c>
      <c r="AF53" s="277"/>
      <c r="AG53" s="273" t="str">
        <f t="shared" si="526"/>
        <v/>
      </c>
      <c r="AH53" s="133"/>
      <c r="AI53" s="268"/>
      <c r="AJ53" s="254" t="str">
        <f>IF(AI53="","",VLOOKUP(AI53,Language!$D$5:$E$63,2,0))</f>
        <v/>
      </c>
      <c r="AK53" s="258"/>
      <c r="AL53" s="254" t="str">
        <f>IF(AK53="","",VLOOKUP(AK53,Language!$D$5:$E$63,2,0))</f>
        <v/>
      </c>
      <c r="AM53" s="274"/>
      <c r="AN53" s="275"/>
      <c r="AO53" s="276"/>
      <c r="AP53" s="276"/>
      <c r="AQ53" s="277">
        <f t="shared" si="527"/>
        <v>0</v>
      </c>
      <c r="AR53" s="277">
        <f t="shared" si="528"/>
        <v>0</v>
      </c>
      <c r="AS53" s="277"/>
      <c r="AT53" s="273" t="str">
        <f t="shared" si="529"/>
        <v/>
      </c>
      <c r="AU53" s="133"/>
      <c r="AV53" s="268"/>
      <c r="AW53" s="254" t="str">
        <f>IF(AV53="","",VLOOKUP(AV53,Language!$D$5:$E$63,2,0))</f>
        <v/>
      </c>
      <c r="AX53" s="258"/>
      <c r="AY53" s="254" t="str">
        <f>IF(AX53="","",VLOOKUP(AX53,Language!$D$5:$E$63,2,0))</f>
        <v/>
      </c>
      <c r="AZ53" s="274"/>
      <c r="BA53" s="275"/>
      <c r="BB53" s="276"/>
      <c r="BC53" s="276"/>
      <c r="BD53" s="277">
        <f t="shared" si="530"/>
        <v>0</v>
      </c>
      <c r="BE53" s="277">
        <f t="shared" si="531"/>
        <v>0</v>
      </c>
      <c r="BF53" s="277"/>
      <c r="BG53" s="273" t="str">
        <f t="shared" si="532"/>
        <v/>
      </c>
      <c r="BH53" s="133"/>
      <c r="BI53" s="268"/>
      <c r="BJ53" s="254" t="str">
        <f>IF(BI53="","",VLOOKUP(BI53,Language!$D$5:$E$63,2,0))</f>
        <v/>
      </c>
      <c r="BK53" s="258"/>
      <c r="BL53" s="254" t="str">
        <f>IF(BK53="","",VLOOKUP(BK53,Language!$D$5:$E$63,2,0))</f>
        <v/>
      </c>
      <c r="BM53" s="274"/>
      <c r="BN53" s="275"/>
      <c r="BO53" s="276"/>
      <c r="BP53" s="276"/>
      <c r="BQ53" s="277">
        <f t="shared" si="533"/>
        <v>0</v>
      </c>
      <c r="BR53" s="277">
        <f t="shared" si="534"/>
        <v>0</v>
      </c>
      <c r="BS53" s="277"/>
      <c r="BT53" s="273" t="str">
        <f t="shared" si="535"/>
        <v/>
      </c>
      <c r="BU53" s="133"/>
      <c r="BV53" s="268"/>
      <c r="BW53" s="254" t="str">
        <f>IF(BV53="","",VLOOKUP(BV53,Language!$D$5:$E$63,2,0))</f>
        <v/>
      </c>
      <c r="BX53" s="258"/>
      <c r="BY53" s="254" t="str">
        <f>IF(BX53="","",VLOOKUP(BX53,Language!$D$5:$E$63,2,0))</f>
        <v/>
      </c>
      <c r="BZ53" s="274"/>
      <c r="CA53" s="275"/>
      <c r="CB53" s="276"/>
      <c r="CC53" s="276"/>
      <c r="CD53" s="277">
        <f t="shared" si="536"/>
        <v>0</v>
      </c>
      <c r="CE53" s="277">
        <f t="shared" si="537"/>
        <v>0</v>
      </c>
      <c r="CF53" s="277"/>
      <c r="CG53" s="273" t="str">
        <f t="shared" si="538"/>
        <v/>
      </c>
      <c r="CH53" s="133"/>
      <c r="CI53" s="268"/>
      <c r="CJ53" s="254" t="str">
        <f>IF(CI53="","",VLOOKUP(CI53,Language!$D$5:$E$63,2,0))</f>
        <v/>
      </c>
      <c r="CK53" s="258"/>
      <c r="CL53" s="254" t="str">
        <f>IF(CK53="","",VLOOKUP(CK53,Language!$D$5:$E$63,2,0))</f>
        <v/>
      </c>
      <c r="CM53" s="274"/>
      <c r="CN53" s="275"/>
      <c r="CO53" s="276"/>
      <c r="CP53" s="276"/>
      <c r="CQ53" s="277">
        <f t="shared" si="539"/>
        <v>0</v>
      </c>
      <c r="CR53" s="277">
        <f t="shared" si="540"/>
        <v>0</v>
      </c>
      <c r="CS53" s="277"/>
      <c r="CT53" s="273" t="str">
        <f t="shared" si="541"/>
        <v/>
      </c>
      <c r="CU53" s="133"/>
      <c r="CV53" s="268"/>
      <c r="CW53" s="254" t="str">
        <f>IF(CV53="","",VLOOKUP(CV53,Language!$D$5:$E$63,2,0))</f>
        <v/>
      </c>
      <c r="CX53" s="258"/>
      <c r="CY53" s="254" t="str">
        <f>IF(CX53="","",VLOOKUP(CX53,Language!$D$5:$E$63,2,0))</f>
        <v/>
      </c>
      <c r="CZ53" s="274"/>
      <c r="DA53" s="275"/>
      <c r="DB53" s="276"/>
      <c r="DC53" s="276"/>
      <c r="DD53" s="277">
        <f t="shared" si="542"/>
        <v>0</v>
      </c>
      <c r="DE53" s="277">
        <f t="shared" si="543"/>
        <v>0</v>
      </c>
      <c r="DF53" s="277"/>
      <c r="DG53" s="273" t="str">
        <f t="shared" si="544"/>
        <v/>
      </c>
      <c r="DH53" s="133"/>
      <c r="DI53" s="268"/>
      <c r="DJ53" s="254" t="str">
        <f>IF(DI53="","",VLOOKUP(DI53,Language!$D$5:$E$63,2,0))</f>
        <v/>
      </c>
      <c r="DK53" s="258"/>
      <c r="DL53" s="254" t="str">
        <f>IF(DK53="","",VLOOKUP(DK53,Language!$D$5:$E$63,2,0))</f>
        <v/>
      </c>
      <c r="DM53" s="274"/>
      <c r="DN53" s="275"/>
      <c r="DO53" s="276"/>
      <c r="DP53" s="276"/>
      <c r="DQ53" s="277">
        <f t="shared" si="545"/>
        <v>0</v>
      </c>
      <c r="DR53" s="277">
        <f t="shared" si="546"/>
        <v>0</v>
      </c>
      <c r="DS53" s="277"/>
      <c r="DT53" s="273" t="str">
        <f t="shared" si="547"/>
        <v/>
      </c>
      <c r="DU53" s="133"/>
      <c r="DV53" s="268"/>
      <c r="DW53" s="254" t="str">
        <f>IF(DV53="","",VLOOKUP(DV53,Language!$D$5:$E$63,2,0))</f>
        <v/>
      </c>
      <c r="DX53" s="258"/>
      <c r="DY53" s="254" t="str">
        <f>IF(DX53="","",VLOOKUP(DX53,Language!$D$5:$E$63,2,0))</f>
        <v/>
      </c>
      <c r="DZ53" s="274"/>
      <c r="EA53" s="275"/>
      <c r="EB53" s="276"/>
      <c r="EC53" s="276"/>
      <c r="ED53" s="277">
        <f t="shared" si="548"/>
        <v>0</v>
      </c>
      <c r="EE53" s="277">
        <f t="shared" si="549"/>
        <v>0</v>
      </c>
      <c r="EF53" s="277"/>
      <c r="EG53" s="273" t="str">
        <f t="shared" si="550"/>
        <v/>
      </c>
      <c r="EH53" s="133"/>
      <c r="EI53" s="268"/>
      <c r="EJ53" s="254" t="str">
        <f>IF(EI53="","",VLOOKUP(EI53,Language!$D$5:$E$63,2,0))</f>
        <v/>
      </c>
      <c r="EK53" s="258"/>
      <c r="EL53" s="254" t="str">
        <f>IF(EK53="","",VLOOKUP(EK53,Language!$D$5:$E$63,2,0))</f>
        <v/>
      </c>
      <c r="EM53" s="274"/>
      <c r="EN53" s="275"/>
      <c r="EO53" s="276"/>
      <c r="EP53" s="276"/>
      <c r="EQ53" s="277">
        <f t="shared" si="551"/>
        <v>0</v>
      </c>
      <c r="ER53" s="277">
        <f t="shared" si="552"/>
        <v>0</v>
      </c>
      <c r="ES53" s="277"/>
      <c r="ET53" s="273" t="str">
        <f t="shared" si="553"/>
        <v/>
      </c>
      <c r="EU53" s="133"/>
      <c r="EV53" s="268"/>
      <c r="EW53" s="254" t="str">
        <f>IF(EV53="","",VLOOKUP(EV53,Language!$D$5:$E$63,2,0))</f>
        <v/>
      </c>
      <c r="EX53" s="258"/>
      <c r="EY53" s="254" t="str">
        <f>IF(EX53="","",VLOOKUP(EX53,Language!$D$5:$E$63,2,0))</f>
        <v/>
      </c>
      <c r="EZ53" s="274"/>
      <c r="FA53" s="275"/>
      <c r="FB53" s="276"/>
      <c r="FC53" s="276"/>
      <c r="FD53" s="277">
        <f t="shared" si="554"/>
        <v>0</v>
      </c>
      <c r="FE53" s="277">
        <f t="shared" si="555"/>
        <v>0</v>
      </c>
      <c r="FF53" s="277"/>
      <c r="FG53" s="273" t="str">
        <f t="shared" si="556"/>
        <v/>
      </c>
      <c r="FH53" s="133"/>
      <c r="FI53" s="268"/>
      <c r="FJ53" s="254" t="str">
        <f>IF(FI53="","",VLOOKUP(FI53,Language!$D$5:$E$63,2,0))</f>
        <v/>
      </c>
      <c r="FK53" s="258"/>
      <c r="FL53" s="254" t="str">
        <f>IF(FK53="","",VLOOKUP(FK53,Language!$D$5:$E$63,2,0))</f>
        <v/>
      </c>
      <c r="FM53" s="274"/>
      <c r="FN53" s="275"/>
      <c r="FO53" s="276"/>
      <c r="FP53" s="276"/>
      <c r="FQ53" s="277">
        <f t="shared" si="557"/>
        <v>0</v>
      </c>
      <c r="FR53" s="277">
        <f t="shared" si="558"/>
        <v>0</v>
      </c>
      <c r="FS53" s="277"/>
      <c r="FT53" s="273" t="str">
        <f t="shared" si="559"/>
        <v/>
      </c>
      <c r="FU53" s="133"/>
      <c r="FV53" s="268"/>
      <c r="FW53" s="254" t="str">
        <f>IF(FV53="","",VLOOKUP(FV53,Language!$D$5:$E$63,2,0))</f>
        <v/>
      </c>
      <c r="FX53" s="258"/>
      <c r="FY53" s="254" t="str">
        <f>IF(FX53="","",VLOOKUP(FX53,Language!$D$5:$E$63,2,0))</f>
        <v/>
      </c>
      <c r="FZ53" s="274"/>
      <c r="GA53" s="275"/>
      <c r="GB53" s="276"/>
      <c r="GC53" s="276"/>
      <c r="GD53" s="277">
        <f t="shared" si="560"/>
        <v>0</v>
      </c>
      <c r="GE53" s="277">
        <f t="shared" si="561"/>
        <v>0</v>
      </c>
      <c r="GF53" s="277"/>
      <c r="GG53" s="273" t="str">
        <f t="shared" si="562"/>
        <v/>
      </c>
      <c r="GH53" s="133"/>
      <c r="GI53" s="268"/>
      <c r="GJ53" s="254" t="str">
        <f>IF(GI53="","",VLOOKUP(GI53,Language!$D$5:$E$63,2,0))</f>
        <v/>
      </c>
      <c r="GK53" s="258"/>
      <c r="GL53" s="254" t="str">
        <f>IF(GK53="","",VLOOKUP(GK53,Language!$D$5:$E$63,2,0))</f>
        <v/>
      </c>
      <c r="GM53" s="274"/>
      <c r="GN53" s="275"/>
      <c r="GO53" s="276"/>
      <c r="GP53" s="276"/>
      <c r="GQ53" s="277">
        <f t="shared" si="563"/>
        <v>0</v>
      </c>
      <c r="GR53" s="277">
        <f t="shared" si="564"/>
        <v>0</v>
      </c>
      <c r="GS53" s="277"/>
      <c r="GT53" s="273" t="str">
        <f t="shared" si="565"/>
        <v/>
      </c>
      <c r="GU53" s="133"/>
      <c r="GV53" s="268"/>
      <c r="GW53" s="254" t="str">
        <f>IF(GV53="","",VLOOKUP(GV53,Language!$D$5:$E$63,2,0))</f>
        <v/>
      </c>
      <c r="GX53" s="258"/>
      <c r="GY53" s="254" t="str">
        <f>IF(GX53="","",VLOOKUP(GX53,Language!$D$5:$E$63,2,0))</f>
        <v/>
      </c>
      <c r="GZ53" s="274"/>
      <c r="HA53" s="275"/>
      <c r="HB53" s="276"/>
      <c r="HC53" s="276"/>
      <c r="HD53" s="277">
        <f t="shared" si="566"/>
        <v>0</v>
      </c>
      <c r="HE53" s="277">
        <f t="shared" si="567"/>
        <v>0</v>
      </c>
      <c r="HF53" s="277"/>
      <c r="HG53" s="273" t="str">
        <f t="shared" si="568"/>
        <v/>
      </c>
      <c r="HH53" s="133"/>
      <c r="HI53" s="268"/>
      <c r="HJ53" s="254" t="str">
        <f>IF(HI53="","",VLOOKUP(HI53,Language!$D$5:$E$63,2,0))</f>
        <v/>
      </c>
      <c r="HK53" s="258"/>
      <c r="HL53" s="254" t="str">
        <f>IF(HK53="","",VLOOKUP(HK53,Language!$D$5:$E$63,2,0))</f>
        <v/>
      </c>
      <c r="HM53" s="274"/>
      <c r="HN53" s="275"/>
      <c r="HO53" s="276"/>
      <c r="HP53" s="276"/>
      <c r="HQ53" s="277">
        <f t="shared" si="569"/>
        <v>0</v>
      </c>
      <c r="HR53" s="277">
        <f t="shared" si="570"/>
        <v>0</v>
      </c>
      <c r="HS53" s="277"/>
      <c r="HT53" s="273" t="str">
        <f t="shared" si="571"/>
        <v/>
      </c>
      <c r="HU53" s="133"/>
      <c r="HV53" s="268"/>
      <c r="HW53" s="254" t="str">
        <f>IF(HV53="","",VLOOKUP(HV53,Language!$D$5:$E$63,2,0))</f>
        <v/>
      </c>
      <c r="HX53" s="258"/>
      <c r="HY53" s="254" t="str">
        <f>IF(HX53="","",VLOOKUP(HX53,Language!$D$5:$E$63,2,0))</f>
        <v/>
      </c>
      <c r="HZ53" s="274"/>
      <c r="IA53" s="275"/>
      <c r="IB53" s="276"/>
      <c r="IC53" s="276"/>
      <c r="ID53" s="277">
        <f t="shared" si="572"/>
        <v>0</v>
      </c>
      <c r="IE53" s="277">
        <f t="shared" si="573"/>
        <v>0</v>
      </c>
      <c r="IF53" s="277"/>
      <c r="IG53" s="273" t="str">
        <f t="shared" si="574"/>
        <v/>
      </c>
      <c r="IH53" s="133"/>
      <c r="II53" s="268"/>
      <c r="IJ53" s="254" t="str">
        <f>IF(II53="","",VLOOKUP(II53,Language!$D$5:$E$63,2,0))</f>
        <v/>
      </c>
      <c r="IK53" s="258"/>
      <c r="IL53" s="254" t="str">
        <f>IF(IK53="","",VLOOKUP(IK53,Language!$D$5:$E$63,2,0))</f>
        <v/>
      </c>
      <c r="IM53" s="274"/>
      <c r="IN53" s="275"/>
      <c r="IO53" s="276"/>
      <c r="IP53" s="276"/>
      <c r="IQ53" s="277">
        <f t="shared" si="575"/>
        <v>0</v>
      </c>
      <c r="IR53" s="277">
        <f t="shared" si="576"/>
        <v>0</v>
      </c>
      <c r="IS53" s="277"/>
      <c r="IT53" s="273" t="str">
        <f t="shared" si="577"/>
        <v/>
      </c>
      <c r="IU53" s="133"/>
      <c r="IV53" s="268"/>
      <c r="IW53" s="254" t="str">
        <f>IF(IV53="","",VLOOKUP(IV53,Language!$D$5:$E$63,2,0))</f>
        <v/>
      </c>
      <c r="IX53" s="258"/>
      <c r="IY53" s="254" t="str">
        <f>IF(IX53="","",VLOOKUP(IX53,Language!$D$5:$E$63,2,0))</f>
        <v/>
      </c>
      <c r="IZ53" s="274"/>
      <c r="JA53" s="275"/>
      <c r="JB53" s="276"/>
      <c r="JC53" s="276"/>
      <c r="JD53" s="277">
        <f t="shared" si="578"/>
        <v>0</v>
      </c>
      <c r="JE53" s="277">
        <f t="shared" si="579"/>
        <v>0</v>
      </c>
      <c r="JF53" s="277"/>
      <c r="JG53" s="273" t="str">
        <f t="shared" si="580"/>
        <v/>
      </c>
      <c r="JH53" s="133"/>
      <c r="JI53" s="268"/>
      <c r="JJ53" s="254" t="str">
        <f>IF(JI53="","",VLOOKUP(JI53,Language!$D$5:$E$63,2,0))</f>
        <v/>
      </c>
      <c r="JK53" s="258"/>
      <c r="JL53" s="254" t="str">
        <f>IF(JK53="","",VLOOKUP(JK53,Language!$D$5:$E$63,2,0))</f>
        <v/>
      </c>
      <c r="JM53" s="274"/>
      <c r="JN53" s="275"/>
      <c r="JO53" s="276"/>
      <c r="JP53" s="276"/>
      <c r="JQ53" s="277">
        <f t="shared" si="581"/>
        <v>0</v>
      </c>
      <c r="JR53" s="277">
        <f t="shared" si="582"/>
        <v>0</v>
      </c>
      <c r="JS53" s="277"/>
      <c r="JT53" s="273" t="str">
        <f t="shared" si="583"/>
        <v/>
      </c>
      <c r="JU53" s="133"/>
      <c r="JV53" s="268"/>
      <c r="JW53" s="254" t="str">
        <f>IF(JV53="","",VLOOKUP(JV53,Language!$D$5:$E$63,2,0))</f>
        <v/>
      </c>
      <c r="JX53" s="258"/>
      <c r="JY53" s="254" t="str">
        <f>IF(JX53="","",VLOOKUP(JX53,Language!$D$5:$E$63,2,0))</f>
        <v/>
      </c>
      <c r="JZ53" s="274"/>
      <c r="KA53" s="275"/>
      <c r="KB53" s="276"/>
      <c r="KC53" s="276"/>
      <c r="KD53" s="277">
        <f t="shared" si="584"/>
        <v>0</v>
      </c>
      <c r="KE53" s="277">
        <f t="shared" si="585"/>
        <v>0</v>
      </c>
      <c r="KF53" s="277"/>
      <c r="KG53" s="273" t="str">
        <f t="shared" si="586"/>
        <v/>
      </c>
      <c r="KH53" s="133"/>
      <c r="KI53" s="268"/>
      <c r="KJ53" s="254" t="str">
        <f>IF(KI53="","",VLOOKUP(KI53,Language!$D$5:$E$63,2,0))</f>
        <v/>
      </c>
      <c r="KK53" s="258"/>
      <c r="KL53" s="254" t="str">
        <f>IF(KK53="","",VLOOKUP(KK53,Language!$D$5:$E$63,2,0))</f>
        <v/>
      </c>
      <c r="KM53" s="274"/>
      <c r="KN53" s="275"/>
      <c r="KO53" s="276"/>
      <c r="KP53" s="276"/>
      <c r="KQ53" s="277">
        <f t="shared" si="587"/>
        <v>0</v>
      </c>
      <c r="KR53" s="277">
        <f t="shared" si="588"/>
        <v>0</v>
      </c>
      <c r="KS53" s="277"/>
      <c r="KT53" s="273" t="str">
        <f t="shared" si="589"/>
        <v/>
      </c>
      <c r="KU53" s="133"/>
      <c r="KV53" s="268"/>
      <c r="KW53" s="254" t="str">
        <f>IF(KV53="","",VLOOKUP(KV53,Language!$D$5:$E$63,2,0))</f>
        <v/>
      </c>
      <c r="KX53" s="258"/>
      <c r="KY53" s="254" t="str">
        <f>IF(KX53="","",VLOOKUP(KX53,Language!$D$5:$E$63,2,0))</f>
        <v/>
      </c>
      <c r="KZ53" s="274"/>
      <c r="LA53" s="275"/>
      <c r="LB53" s="276"/>
      <c r="LC53" s="276"/>
      <c r="LD53" s="277">
        <f t="shared" si="590"/>
        <v>0</v>
      </c>
      <c r="LE53" s="277">
        <f t="shared" si="591"/>
        <v>0</v>
      </c>
      <c r="LF53" s="277"/>
      <c r="LG53" s="273" t="str">
        <f t="shared" si="592"/>
        <v/>
      </c>
      <c r="LH53" s="133"/>
      <c r="LI53" s="268"/>
      <c r="LJ53" s="254" t="str">
        <f>IF(LI53="","",VLOOKUP(LI53,Language!$D$5:$E$63,2,0))</f>
        <v/>
      </c>
      <c r="LK53" s="258"/>
      <c r="LL53" s="254" t="str">
        <f>IF(LK53="","",VLOOKUP(LK53,Language!$D$5:$E$63,2,0))</f>
        <v/>
      </c>
      <c r="LM53" s="274"/>
      <c r="LN53" s="275"/>
      <c r="LO53" s="276"/>
      <c r="LP53" s="276"/>
      <c r="LQ53" s="277">
        <f t="shared" si="593"/>
        <v>0</v>
      </c>
      <c r="LR53" s="277">
        <f t="shared" si="594"/>
        <v>0</v>
      </c>
      <c r="LS53" s="277"/>
      <c r="LT53" s="273" t="str">
        <f t="shared" si="595"/>
        <v/>
      </c>
      <c r="LU53" s="133"/>
      <c r="LV53" s="268"/>
      <c r="LW53" s="254" t="str">
        <f>IF(LV53="","",VLOOKUP(LV53,Language!$D$5:$E$63,2,0))</f>
        <v/>
      </c>
      <c r="LX53" s="258"/>
      <c r="LY53" s="254" t="str">
        <f>IF(LX53="","",VLOOKUP(LX53,Language!$D$5:$E$63,2,0))</f>
        <v/>
      </c>
      <c r="LZ53" s="274"/>
      <c r="MA53" s="275"/>
      <c r="MB53" s="276"/>
      <c r="MC53" s="276"/>
      <c r="MD53" s="277">
        <f t="shared" si="596"/>
        <v>0</v>
      </c>
      <c r="ME53" s="277">
        <f t="shared" si="597"/>
        <v>0</v>
      </c>
      <c r="MF53" s="277"/>
      <c r="MG53" s="273" t="str">
        <f t="shared" si="598"/>
        <v/>
      </c>
    </row>
    <row r="54">
      <c r="A54" s="172"/>
      <c r="B54" s="253">
        <f t="array" ref="B54">IF(C54="","",INDEX(Groups!$C$7:$C$35,MATCH(C54,Groups!$D$7:$D$35,0)))</f>
        <v>9</v>
      </c>
      <c r="C54" s="254" t="str">
        <f>INDIRECT("'"&amp;References!$A$1&amp;"'!"&amp;"$T$54")</f>
        <v>Denmark</v>
      </c>
      <c r="D54" s="255">
        <f t="array" ref="D54">IF(E54="","",INDEX(Groups!$C$7:$C$35,MATCH(E54,Groups!$D$7:$D$35,0)))</f>
        <v>7</v>
      </c>
      <c r="E54" s="254" t="str">
        <f>INDIRECT("'"&amp;References!$A$1&amp;"'!"&amp;"$U$54")</f>
        <v>Türkiye</v>
      </c>
      <c r="F54" s="256">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257">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3"/>
      <c r="I54" s="268"/>
      <c r="J54" s="254" t="str">
        <f>IF(I54="","",VLOOKUP(I54,Language!$D$5:$E$63,2,0))</f>
        <v/>
      </c>
      <c r="K54" s="258"/>
      <c r="L54" s="254" t="str">
        <f>IF(K54="","",VLOOKUP(K54,Language!$D$5:$E$63,2,0))</f>
        <v/>
      </c>
      <c r="M54" s="274"/>
      <c r="N54" s="275"/>
      <c r="O54" s="276"/>
      <c r="P54" s="276"/>
      <c r="Q54" s="277">
        <f t="shared" si="521"/>
        <v>0</v>
      </c>
      <c r="R54" s="277">
        <f t="shared" si="522"/>
        <v>0</v>
      </c>
      <c r="S54" s="277"/>
      <c r="T54" s="273" t="str">
        <f t="shared" si="523"/>
        <v/>
      </c>
      <c r="U54" s="133"/>
      <c r="V54" s="268"/>
      <c r="W54" s="254" t="str">
        <f>IF(V54="","",VLOOKUP(V54,Language!$D$5:$E$63,2,0))</f>
        <v/>
      </c>
      <c r="X54" s="258"/>
      <c r="Y54" s="254" t="str">
        <f>IF(X54="","",VLOOKUP(X54,Language!$D$5:$E$63,2,0))</f>
        <v/>
      </c>
      <c r="Z54" s="274"/>
      <c r="AA54" s="275"/>
      <c r="AB54" s="276"/>
      <c r="AC54" s="276"/>
      <c r="AD54" s="277">
        <f t="shared" si="524"/>
        <v>0</v>
      </c>
      <c r="AE54" s="277">
        <f t="shared" si="525"/>
        <v>0</v>
      </c>
      <c r="AF54" s="277"/>
      <c r="AG54" s="273" t="str">
        <f t="shared" si="526"/>
        <v/>
      </c>
      <c r="AH54" s="133"/>
      <c r="AI54" s="268"/>
      <c r="AJ54" s="254" t="str">
        <f>IF(AI54="","",VLOOKUP(AI54,Language!$D$5:$E$63,2,0))</f>
        <v/>
      </c>
      <c r="AK54" s="258"/>
      <c r="AL54" s="254" t="str">
        <f>IF(AK54="","",VLOOKUP(AK54,Language!$D$5:$E$63,2,0))</f>
        <v/>
      </c>
      <c r="AM54" s="274"/>
      <c r="AN54" s="275"/>
      <c r="AO54" s="276"/>
      <c r="AP54" s="276"/>
      <c r="AQ54" s="277">
        <f t="shared" si="527"/>
        <v>0</v>
      </c>
      <c r="AR54" s="277">
        <f t="shared" si="528"/>
        <v>0</v>
      </c>
      <c r="AS54" s="277"/>
      <c r="AT54" s="273" t="str">
        <f t="shared" si="529"/>
        <v/>
      </c>
      <c r="AU54" s="133"/>
      <c r="AV54" s="268"/>
      <c r="AW54" s="254" t="str">
        <f>IF(AV54="","",VLOOKUP(AV54,Language!$D$5:$E$63,2,0))</f>
        <v/>
      </c>
      <c r="AX54" s="258"/>
      <c r="AY54" s="254" t="str">
        <f>IF(AX54="","",VLOOKUP(AX54,Language!$D$5:$E$63,2,0))</f>
        <v/>
      </c>
      <c r="AZ54" s="274"/>
      <c r="BA54" s="275"/>
      <c r="BB54" s="276"/>
      <c r="BC54" s="276"/>
      <c r="BD54" s="277">
        <f t="shared" si="530"/>
        <v>0</v>
      </c>
      <c r="BE54" s="277">
        <f t="shared" si="531"/>
        <v>0</v>
      </c>
      <c r="BF54" s="277"/>
      <c r="BG54" s="273" t="str">
        <f t="shared" si="532"/>
        <v/>
      </c>
      <c r="BH54" s="133"/>
      <c r="BI54" s="268"/>
      <c r="BJ54" s="254" t="str">
        <f>IF(BI54="","",VLOOKUP(BI54,Language!$D$5:$E$63,2,0))</f>
        <v/>
      </c>
      <c r="BK54" s="258"/>
      <c r="BL54" s="254" t="str">
        <f>IF(BK54="","",VLOOKUP(BK54,Language!$D$5:$E$63,2,0))</f>
        <v/>
      </c>
      <c r="BM54" s="274"/>
      <c r="BN54" s="275"/>
      <c r="BO54" s="276"/>
      <c r="BP54" s="276"/>
      <c r="BQ54" s="277">
        <f t="shared" si="533"/>
        <v>0</v>
      </c>
      <c r="BR54" s="277">
        <f t="shared" si="534"/>
        <v>0</v>
      </c>
      <c r="BS54" s="277"/>
      <c r="BT54" s="273" t="str">
        <f t="shared" si="535"/>
        <v/>
      </c>
      <c r="BU54" s="133"/>
      <c r="BV54" s="268"/>
      <c r="BW54" s="254" t="str">
        <f>IF(BV54="","",VLOOKUP(BV54,Language!$D$5:$E$63,2,0))</f>
        <v/>
      </c>
      <c r="BX54" s="258"/>
      <c r="BY54" s="254" t="str">
        <f>IF(BX54="","",VLOOKUP(BX54,Language!$D$5:$E$63,2,0))</f>
        <v/>
      </c>
      <c r="BZ54" s="274"/>
      <c r="CA54" s="275"/>
      <c r="CB54" s="276"/>
      <c r="CC54" s="276"/>
      <c r="CD54" s="277">
        <f t="shared" si="536"/>
        <v>0</v>
      </c>
      <c r="CE54" s="277">
        <f t="shared" si="537"/>
        <v>0</v>
      </c>
      <c r="CF54" s="277"/>
      <c r="CG54" s="273" t="str">
        <f t="shared" si="538"/>
        <v/>
      </c>
      <c r="CH54" s="133"/>
      <c r="CI54" s="268"/>
      <c r="CJ54" s="254" t="str">
        <f>IF(CI54="","",VLOOKUP(CI54,Language!$D$5:$E$63,2,0))</f>
        <v/>
      </c>
      <c r="CK54" s="258"/>
      <c r="CL54" s="254" t="str">
        <f>IF(CK54="","",VLOOKUP(CK54,Language!$D$5:$E$63,2,0))</f>
        <v/>
      </c>
      <c r="CM54" s="274"/>
      <c r="CN54" s="275"/>
      <c r="CO54" s="276"/>
      <c r="CP54" s="276"/>
      <c r="CQ54" s="277">
        <f t="shared" si="539"/>
        <v>0</v>
      </c>
      <c r="CR54" s="277">
        <f t="shared" si="540"/>
        <v>0</v>
      </c>
      <c r="CS54" s="277"/>
      <c r="CT54" s="273" t="str">
        <f t="shared" si="541"/>
        <v/>
      </c>
      <c r="CU54" s="133"/>
      <c r="CV54" s="268"/>
      <c r="CW54" s="254" t="str">
        <f>IF(CV54="","",VLOOKUP(CV54,Language!$D$5:$E$63,2,0))</f>
        <v/>
      </c>
      <c r="CX54" s="258"/>
      <c r="CY54" s="254" t="str">
        <f>IF(CX54="","",VLOOKUP(CX54,Language!$D$5:$E$63,2,0))</f>
        <v/>
      </c>
      <c r="CZ54" s="274"/>
      <c r="DA54" s="275"/>
      <c r="DB54" s="276"/>
      <c r="DC54" s="276"/>
      <c r="DD54" s="277">
        <f t="shared" si="542"/>
        <v>0</v>
      </c>
      <c r="DE54" s="277">
        <f t="shared" si="543"/>
        <v>0</v>
      </c>
      <c r="DF54" s="277"/>
      <c r="DG54" s="273" t="str">
        <f t="shared" si="544"/>
        <v/>
      </c>
      <c r="DH54" s="133"/>
      <c r="DI54" s="268"/>
      <c r="DJ54" s="254" t="str">
        <f>IF(DI54="","",VLOOKUP(DI54,Language!$D$5:$E$63,2,0))</f>
        <v/>
      </c>
      <c r="DK54" s="258"/>
      <c r="DL54" s="254" t="str">
        <f>IF(DK54="","",VLOOKUP(DK54,Language!$D$5:$E$63,2,0))</f>
        <v/>
      </c>
      <c r="DM54" s="274"/>
      <c r="DN54" s="275"/>
      <c r="DO54" s="276"/>
      <c r="DP54" s="276"/>
      <c r="DQ54" s="277">
        <f t="shared" si="545"/>
        <v>0</v>
      </c>
      <c r="DR54" s="277">
        <f t="shared" si="546"/>
        <v>0</v>
      </c>
      <c r="DS54" s="277"/>
      <c r="DT54" s="273" t="str">
        <f t="shared" si="547"/>
        <v/>
      </c>
      <c r="DU54" s="133"/>
      <c r="DV54" s="268"/>
      <c r="DW54" s="254" t="str">
        <f>IF(DV54="","",VLOOKUP(DV54,Language!$D$5:$E$63,2,0))</f>
        <v/>
      </c>
      <c r="DX54" s="258"/>
      <c r="DY54" s="254" t="str">
        <f>IF(DX54="","",VLOOKUP(DX54,Language!$D$5:$E$63,2,0))</f>
        <v/>
      </c>
      <c r="DZ54" s="274"/>
      <c r="EA54" s="275"/>
      <c r="EB54" s="276"/>
      <c r="EC54" s="276"/>
      <c r="ED54" s="277">
        <f t="shared" si="548"/>
        <v>0</v>
      </c>
      <c r="EE54" s="277">
        <f t="shared" si="549"/>
        <v>0</v>
      </c>
      <c r="EF54" s="277"/>
      <c r="EG54" s="273" t="str">
        <f t="shared" si="550"/>
        <v/>
      </c>
      <c r="EH54" s="133"/>
      <c r="EI54" s="268"/>
      <c r="EJ54" s="254" t="str">
        <f>IF(EI54="","",VLOOKUP(EI54,Language!$D$5:$E$63,2,0))</f>
        <v/>
      </c>
      <c r="EK54" s="258"/>
      <c r="EL54" s="254" t="str">
        <f>IF(EK54="","",VLOOKUP(EK54,Language!$D$5:$E$63,2,0))</f>
        <v/>
      </c>
      <c r="EM54" s="274"/>
      <c r="EN54" s="275"/>
      <c r="EO54" s="276"/>
      <c r="EP54" s="276"/>
      <c r="EQ54" s="277">
        <f t="shared" si="551"/>
        <v>0</v>
      </c>
      <c r="ER54" s="277">
        <f t="shared" si="552"/>
        <v>0</v>
      </c>
      <c r="ES54" s="277"/>
      <c r="ET54" s="273" t="str">
        <f t="shared" si="553"/>
        <v/>
      </c>
      <c r="EU54" s="133"/>
      <c r="EV54" s="268"/>
      <c r="EW54" s="254" t="str">
        <f>IF(EV54="","",VLOOKUP(EV54,Language!$D$5:$E$63,2,0))</f>
        <v/>
      </c>
      <c r="EX54" s="258"/>
      <c r="EY54" s="254" t="str">
        <f>IF(EX54="","",VLOOKUP(EX54,Language!$D$5:$E$63,2,0))</f>
        <v/>
      </c>
      <c r="EZ54" s="274"/>
      <c r="FA54" s="275"/>
      <c r="FB54" s="276"/>
      <c r="FC54" s="276"/>
      <c r="FD54" s="277">
        <f t="shared" si="554"/>
        <v>0</v>
      </c>
      <c r="FE54" s="277">
        <f t="shared" si="555"/>
        <v>0</v>
      </c>
      <c r="FF54" s="277"/>
      <c r="FG54" s="273" t="str">
        <f t="shared" si="556"/>
        <v/>
      </c>
      <c r="FH54" s="133"/>
      <c r="FI54" s="268"/>
      <c r="FJ54" s="254" t="str">
        <f>IF(FI54="","",VLOOKUP(FI54,Language!$D$5:$E$63,2,0))</f>
        <v/>
      </c>
      <c r="FK54" s="258"/>
      <c r="FL54" s="254" t="str">
        <f>IF(FK54="","",VLOOKUP(FK54,Language!$D$5:$E$63,2,0))</f>
        <v/>
      </c>
      <c r="FM54" s="274"/>
      <c r="FN54" s="275"/>
      <c r="FO54" s="276"/>
      <c r="FP54" s="276"/>
      <c r="FQ54" s="277">
        <f t="shared" si="557"/>
        <v>0</v>
      </c>
      <c r="FR54" s="277">
        <f t="shared" si="558"/>
        <v>0</v>
      </c>
      <c r="FS54" s="277"/>
      <c r="FT54" s="273" t="str">
        <f t="shared" si="559"/>
        <v/>
      </c>
      <c r="FU54" s="133"/>
      <c r="FV54" s="268"/>
      <c r="FW54" s="254" t="str">
        <f>IF(FV54="","",VLOOKUP(FV54,Language!$D$5:$E$63,2,0))</f>
        <v/>
      </c>
      <c r="FX54" s="258"/>
      <c r="FY54" s="254" t="str">
        <f>IF(FX54="","",VLOOKUP(FX54,Language!$D$5:$E$63,2,0))</f>
        <v/>
      </c>
      <c r="FZ54" s="274"/>
      <c r="GA54" s="275"/>
      <c r="GB54" s="276"/>
      <c r="GC54" s="276"/>
      <c r="GD54" s="277">
        <f t="shared" si="560"/>
        <v>0</v>
      </c>
      <c r="GE54" s="277">
        <f t="shared" si="561"/>
        <v>0</v>
      </c>
      <c r="GF54" s="277"/>
      <c r="GG54" s="273" t="str">
        <f t="shared" si="562"/>
        <v/>
      </c>
      <c r="GH54" s="133"/>
      <c r="GI54" s="268"/>
      <c r="GJ54" s="254" t="str">
        <f>IF(GI54="","",VLOOKUP(GI54,Language!$D$5:$E$63,2,0))</f>
        <v/>
      </c>
      <c r="GK54" s="258"/>
      <c r="GL54" s="254" t="str">
        <f>IF(GK54="","",VLOOKUP(GK54,Language!$D$5:$E$63,2,0))</f>
        <v/>
      </c>
      <c r="GM54" s="274"/>
      <c r="GN54" s="275"/>
      <c r="GO54" s="276"/>
      <c r="GP54" s="276"/>
      <c r="GQ54" s="277">
        <f t="shared" si="563"/>
        <v>0</v>
      </c>
      <c r="GR54" s="277">
        <f t="shared" si="564"/>
        <v>0</v>
      </c>
      <c r="GS54" s="277"/>
      <c r="GT54" s="273" t="str">
        <f t="shared" si="565"/>
        <v/>
      </c>
      <c r="GU54" s="133"/>
      <c r="GV54" s="268"/>
      <c r="GW54" s="254" t="str">
        <f>IF(GV54="","",VLOOKUP(GV54,Language!$D$5:$E$63,2,0))</f>
        <v/>
      </c>
      <c r="GX54" s="258"/>
      <c r="GY54" s="254" t="str">
        <f>IF(GX54="","",VLOOKUP(GX54,Language!$D$5:$E$63,2,0))</f>
        <v/>
      </c>
      <c r="GZ54" s="274"/>
      <c r="HA54" s="275"/>
      <c r="HB54" s="276"/>
      <c r="HC54" s="276"/>
      <c r="HD54" s="277">
        <f t="shared" si="566"/>
        <v>0</v>
      </c>
      <c r="HE54" s="277">
        <f t="shared" si="567"/>
        <v>0</v>
      </c>
      <c r="HF54" s="277"/>
      <c r="HG54" s="273" t="str">
        <f t="shared" si="568"/>
        <v/>
      </c>
      <c r="HH54" s="133"/>
      <c r="HI54" s="268"/>
      <c r="HJ54" s="254" t="str">
        <f>IF(HI54="","",VLOOKUP(HI54,Language!$D$5:$E$63,2,0))</f>
        <v/>
      </c>
      <c r="HK54" s="258"/>
      <c r="HL54" s="254" t="str">
        <f>IF(HK54="","",VLOOKUP(HK54,Language!$D$5:$E$63,2,0))</f>
        <v/>
      </c>
      <c r="HM54" s="274"/>
      <c r="HN54" s="275"/>
      <c r="HO54" s="276"/>
      <c r="HP54" s="276"/>
      <c r="HQ54" s="277">
        <f t="shared" si="569"/>
        <v>0</v>
      </c>
      <c r="HR54" s="277">
        <f t="shared" si="570"/>
        <v>0</v>
      </c>
      <c r="HS54" s="277"/>
      <c r="HT54" s="273" t="str">
        <f t="shared" si="571"/>
        <v/>
      </c>
      <c r="HU54" s="133"/>
      <c r="HV54" s="268"/>
      <c r="HW54" s="254" t="str">
        <f>IF(HV54="","",VLOOKUP(HV54,Language!$D$5:$E$63,2,0))</f>
        <v/>
      </c>
      <c r="HX54" s="258"/>
      <c r="HY54" s="254" t="str">
        <f>IF(HX54="","",VLOOKUP(HX54,Language!$D$5:$E$63,2,0))</f>
        <v/>
      </c>
      <c r="HZ54" s="274"/>
      <c r="IA54" s="275"/>
      <c r="IB54" s="276"/>
      <c r="IC54" s="276"/>
      <c r="ID54" s="277">
        <f t="shared" si="572"/>
        <v>0</v>
      </c>
      <c r="IE54" s="277">
        <f t="shared" si="573"/>
        <v>0</v>
      </c>
      <c r="IF54" s="277"/>
      <c r="IG54" s="273" t="str">
        <f t="shared" si="574"/>
        <v/>
      </c>
      <c r="IH54" s="133"/>
      <c r="II54" s="268"/>
      <c r="IJ54" s="254" t="str">
        <f>IF(II54="","",VLOOKUP(II54,Language!$D$5:$E$63,2,0))</f>
        <v/>
      </c>
      <c r="IK54" s="258"/>
      <c r="IL54" s="254" t="str">
        <f>IF(IK54="","",VLOOKUP(IK54,Language!$D$5:$E$63,2,0))</f>
        <v/>
      </c>
      <c r="IM54" s="274"/>
      <c r="IN54" s="275"/>
      <c r="IO54" s="276"/>
      <c r="IP54" s="276"/>
      <c r="IQ54" s="277">
        <f t="shared" si="575"/>
        <v>0</v>
      </c>
      <c r="IR54" s="277">
        <f t="shared" si="576"/>
        <v>0</v>
      </c>
      <c r="IS54" s="277"/>
      <c r="IT54" s="273" t="str">
        <f t="shared" si="577"/>
        <v/>
      </c>
      <c r="IU54" s="133"/>
      <c r="IV54" s="268"/>
      <c r="IW54" s="254" t="str">
        <f>IF(IV54="","",VLOOKUP(IV54,Language!$D$5:$E$63,2,0))</f>
        <v/>
      </c>
      <c r="IX54" s="258"/>
      <c r="IY54" s="254" t="str">
        <f>IF(IX54="","",VLOOKUP(IX54,Language!$D$5:$E$63,2,0))</f>
        <v/>
      </c>
      <c r="IZ54" s="274"/>
      <c r="JA54" s="275"/>
      <c r="JB54" s="276"/>
      <c r="JC54" s="276"/>
      <c r="JD54" s="277">
        <f t="shared" si="578"/>
        <v>0</v>
      </c>
      <c r="JE54" s="277">
        <f t="shared" si="579"/>
        <v>0</v>
      </c>
      <c r="JF54" s="277"/>
      <c r="JG54" s="273" t="str">
        <f t="shared" si="580"/>
        <v/>
      </c>
      <c r="JH54" s="133"/>
      <c r="JI54" s="268"/>
      <c r="JJ54" s="254" t="str">
        <f>IF(JI54="","",VLOOKUP(JI54,Language!$D$5:$E$63,2,0))</f>
        <v/>
      </c>
      <c r="JK54" s="258"/>
      <c r="JL54" s="254" t="str">
        <f>IF(JK54="","",VLOOKUP(JK54,Language!$D$5:$E$63,2,0))</f>
        <v/>
      </c>
      <c r="JM54" s="274"/>
      <c r="JN54" s="275"/>
      <c r="JO54" s="276"/>
      <c r="JP54" s="276"/>
      <c r="JQ54" s="277">
        <f t="shared" si="581"/>
        <v>0</v>
      </c>
      <c r="JR54" s="277">
        <f t="shared" si="582"/>
        <v>0</v>
      </c>
      <c r="JS54" s="277"/>
      <c r="JT54" s="273" t="str">
        <f t="shared" si="583"/>
        <v/>
      </c>
      <c r="JU54" s="133"/>
      <c r="JV54" s="268"/>
      <c r="JW54" s="254" t="str">
        <f>IF(JV54="","",VLOOKUP(JV54,Language!$D$5:$E$63,2,0))</f>
        <v/>
      </c>
      <c r="JX54" s="258"/>
      <c r="JY54" s="254" t="str">
        <f>IF(JX54="","",VLOOKUP(JX54,Language!$D$5:$E$63,2,0))</f>
        <v/>
      </c>
      <c r="JZ54" s="274"/>
      <c r="KA54" s="275"/>
      <c r="KB54" s="276"/>
      <c r="KC54" s="276"/>
      <c r="KD54" s="277">
        <f t="shared" si="584"/>
        <v>0</v>
      </c>
      <c r="KE54" s="277">
        <f t="shared" si="585"/>
        <v>0</v>
      </c>
      <c r="KF54" s="277"/>
      <c r="KG54" s="273" t="str">
        <f t="shared" si="586"/>
        <v/>
      </c>
      <c r="KH54" s="133"/>
      <c r="KI54" s="268"/>
      <c r="KJ54" s="254" t="str">
        <f>IF(KI54="","",VLOOKUP(KI54,Language!$D$5:$E$63,2,0))</f>
        <v/>
      </c>
      <c r="KK54" s="258"/>
      <c r="KL54" s="254" t="str">
        <f>IF(KK54="","",VLOOKUP(KK54,Language!$D$5:$E$63,2,0))</f>
        <v/>
      </c>
      <c r="KM54" s="274"/>
      <c r="KN54" s="275"/>
      <c r="KO54" s="276"/>
      <c r="KP54" s="276"/>
      <c r="KQ54" s="277">
        <f t="shared" si="587"/>
        <v>0</v>
      </c>
      <c r="KR54" s="277">
        <f t="shared" si="588"/>
        <v>0</v>
      </c>
      <c r="KS54" s="277"/>
      <c r="KT54" s="273" t="str">
        <f t="shared" si="589"/>
        <v/>
      </c>
      <c r="KU54" s="133"/>
      <c r="KV54" s="268"/>
      <c r="KW54" s="254" t="str">
        <f>IF(KV54="","",VLOOKUP(KV54,Language!$D$5:$E$63,2,0))</f>
        <v/>
      </c>
      <c r="KX54" s="258"/>
      <c r="KY54" s="254" t="str">
        <f>IF(KX54="","",VLOOKUP(KX54,Language!$D$5:$E$63,2,0))</f>
        <v/>
      </c>
      <c r="KZ54" s="274"/>
      <c r="LA54" s="275"/>
      <c r="LB54" s="276"/>
      <c r="LC54" s="276"/>
      <c r="LD54" s="277">
        <f t="shared" si="590"/>
        <v>0</v>
      </c>
      <c r="LE54" s="277">
        <f t="shared" si="591"/>
        <v>0</v>
      </c>
      <c r="LF54" s="277"/>
      <c r="LG54" s="273" t="str">
        <f t="shared" si="592"/>
        <v/>
      </c>
      <c r="LH54" s="133"/>
      <c r="LI54" s="268"/>
      <c r="LJ54" s="254" t="str">
        <f>IF(LI54="","",VLOOKUP(LI54,Language!$D$5:$E$63,2,0))</f>
        <v/>
      </c>
      <c r="LK54" s="258"/>
      <c r="LL54" s="254" t="str">
        <f>IF(LK54="","",VLOOKUP(LK54,Language!$D$5:$E$63,2,0))</f>
        <v/>
      </c>
      <c r="LM54" s="274"/>
      <c r="LN54" s="275"/>
      <c r="LO54" s="276"/>
      <c r="LP54" s="276"/>
      <c r="LQ54" s="277">
        <f t="shared" si="593"/>
        <v>0</v>
      </c>
      <c r="LR54" s="277">
        <f t="shared" si="594"/>
        <v>0</v>
      </c>
      <c r="LS54" s="277"/>
      <c r="LT54" s="273" t="str">
        <f t="shared" si="595"/>
        <v/>
      </c>
      <c r="LU54" s="133"/>
      <c r="LV54" s="268"/>
      <c r="LW54" s="254" t="str">
        <f>IF(LV54="","",VLOOKUP(LV54,Language!$D$5:$E$63,2,0))</f>
        <v/>
      </c>
      <c r="LX54" s="258"/>
      <c r="LY54" s="254" t="str">
        <f>IF(LX54="","",VLOOKUP(LX54,Language!$D$5:$E$63,2,0))</f>
        <v/>
      </c>
      <c r="LZ54" s="274"/>
      <c r="MA54" s="275"/>
      <c r="MB54" s="276"/>
      <c r="MC54" s="276"/>
      <c r="MD54" s="277">
        <f t="shared" si="596"/>
        <v>0</v>
      </c>
      <c r="ME54" s="277">
        <f t="shared" si="597"/>
        <v>0</v>
      </c>
      <c r="MF54" s="277"/>
      <c r="MG54" s="273" t="str">
        <f t="shared" si="598"/>
        <v/>
      </c>
    </row>
    <row r="55">
      <c r="A55" s="172"/>
      <c r="B55" s="253">
        <f t="array" ref="B55">IF(C55="","",INDEX(Groups!$C$7:$C$35,MATCH(C55,Groups!$D$7:$D$35,0)))</f>
        <v>6</v>
      </c>
      <c r="C55" s="254" t="str">
        <f>INDIRECT("'"&amp;References!$A$1&amp;"'!"&amp;"$W$54")</f>
        <v>Hungary</v>
      </c>
      <c r="D55" s="255">
        <f t="array" ref="D55">IF(E55="","",INDEX(Groups!$C$7:$C$35,MATCH(E55,Groups!$D$7:$D$35,0)))</f>
        <v>3</v>
      </c>
      <c r="E55" s="254" t="str">
        <f>INDIRECT("'"&amp;References!$A$1&amp;"'!"&amp;"$X$54")</f>
        <v>Spain</v>
      </c>
      <c r="F55" s="256">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57">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H55" s="133"/>
      <c r="I55" s="268"/>
      <c r="J55" s="254" t="str">
        <f>IF(I55="","",VLOOKUP(I55,Language!$D$5:$E$63,2,0))</f>
        <v/>
      </c>
      <c r="K55" s="258"/>
      <c r="L55" s="254" t="str">
        <f>IF(K55="","",VLOOKUP(K55,Language!$D$5:$E$63,2,0))</f>
        <v/>
      </c>
      <c r="M55" s="278"/>
      <c r="N55" s="279"/>
      <c r="O55" s="280"/>
      <c r="P55" s="280"/>
      <c r="Q55" s="281">
        <f t="shared" si="521"/>
        <v>0</v>
      </c>
      <c r="R55" s="281">
        <f t="shared" si="522"/>
        <v>0</v>
      </c>
      <c r="S55" s="281"/>
      <c r="T55" s="273" t="str">
        <f t="shared" si="523"/>
        <v/>
      </c>
      <c r="U55" s="133"/>
      <c r="V55" s="268"/>
      <c r="W55" s="254" t="str">
        <f>IF(V55="","",VLOOKUP(V55,Language!$D$5:$E$63,2,0))</f>
        <v/>
      </c>
      <c r="X55" s="258"/>
      <c r="Y55" s="254" t="str">
        <f>IF(X55="","",VLOOKUP(X55,Language!$D$5:$E$63,2,0))</f>
        <v/>
      </c>
      <c r="Z55" s="278"/>
      <c r="AA55" s="279"/>
      <c r="AB55" s="280"/>
      <c r="AC55" s="280"/>
      <c r="AD55" s="281">
        <f t="shared" si="524"/>
        <v>0</v>
      </c>
      <c r="AE55" s="281">
        <f t="shared" si="525"/>
        <v>0</v>
      </c>
      <c r="AF55" s="281"/>
      <c r="AG55" s="273" t="str">
        <f t="shared" si="526"/>
        <v/>
      </c>
      <c r="AH55" s="133"/>
      <c r="AI55" s="268"/>
      <c r="AJ55" s="254" t="str">
        <f>IF(AI55="","",VLOOKUP(AI55,Language!$D$5:$E$63,2,0))</f>
        <v/>
      </c>
      <c r="AK55" s="258"/>
      <c r="AL55" s="254" t="str">
        <f>IF(AK55="","",VLOOKUP(AK55,Language!$D$5:$E$63,2,0))</f>
        <v/>
      </c>
      <c r="AM55" s="278"/>
      <c r="AN55" s="279"/>
      <c r="AO55" s="280"/>
      <c r="AP55" s="280"/>
      <c r="AQ55" s="281">
        <f t="shared" si="527"/>
        <v>0</v>
      </c>
      <c r="AR55" s="281">
        <f t="shared" si="528"/>
        <v>0</v>
      </c>
      <c r="AS55" s="281"/>
      <c r="AT55" s="273" t="str">
        <f t="shared" si="529"/>
        <v/>
      </c>
      <c r="AU55" s="133"/>
      <c r="AV55" s="268"/>
      <c r="AW55" s="254" t="str">
        <f>IF(AV55="","",VLOOKUP(AV55,Language!$D$5:$E$63,2,0))</f>
        <v/>
      </c>
      <c r="AX55" s="258"/>
      <c r="AY55" s="254" t="str">
        <f>IF(AX55="","",VLOOKUP(AX55,Language!$D$5:$E$63,2,0))</f>
        <v/>
      </c>
      <c r="AZ55" s="278"/>
      <c r="BA55" s="279"/>
      <c r="BB55" s="280"/>
      <c r="BC55" s="280"/>
      <c r="BD55" s="281">
        <f t="shared" si="530"/>
        <v>0</v>
      </c>
      <c r="BE55" s="281">
        <f t="shared" si="531"/>
        <v>0</v>
      </c>
      <c r="BF55" s="281"/>
      <c r="BG55" s="273" t="str">
        <f t="shared" si="532"/>
        <v/>
      </c>
      <c r="BH55" s="133"/>
      <c r="BI55" s="268"/>
      <c r="BJ55" s="254" t="str">
        <f>IF(BI55="","",VLOOKUP(BI55,Language!$D$5:$E$63,2,0))</f>
        <v/>
      </c>
      <c r="BK55" s="258"/>
      <c r="BL55" s="254" t="str">
        <f>IF(BK55="","",VLOOKUP(BK55,Language!$D$5:$E$63,2,0))</f>
        <v/>
      </c>
      <c r="BM55" s="278"/>
      <c r="BN55" s="279"/>
      <c r="BO55" s="280"/>
      <c r="BP55" s="280"/>
      <c r="BQ55" s="281">
        <f t="shared" si="533"/>
        <v>0</v>
      </c>
      <c r="BR55" s="281">
        <f t="shared" si="534"/>
        <v>0</v>
      </c>
      <c r="BS55" s="281"/>
      <c r="BT55" s="273" t="str">
        <f t="shared" si="535"/>
        <v/>
      </c>
      <c r="BU55" s="133"/>
      <c r="BV55" s="268"/>
      <c r="BW55" s="254" t="str">
        <f>IF(BV55="","",VLOOKUP(BV55,Language!$D$5:$E$63,2,0))</f>
        <v/>
      </c>
      <c r="BX55" s="258"/>
      <c r="BY55" s="254" t="str">
        <f>IF(BX55="","",VLOOKUP(BX55,Language!$D$5:$E$63,2,0))</f>
        <v/>
      </c>
      <c r="BZ55" s="278"/>
      <c r="CA55" s="279"/>
      <c r="CB55" s="280"/>
      <c r="CC55" s="280"/>
      <c r="CD55" s="281">
        <f t="shared" si="536"/>
        <v>0</v>
      </c>
      <c r="CE55" s="281">
        <f t="shared" si="537"/>
        <v>0</v>
      </c>
      <c r="CF55" s="281"/>
      <c r="CG55" s="273" t="str">
        <f t="shared" si="538"/>
        <v/>
      </c>
      <c r="CH55" s="133"/>
      <c r="CI55" s="268"/>
      <c r="CJ55" s="254" t="str">
        <f>IF(CI55="","",VLOOKUP(CI55,Language!$D$5:$E$63,2,0))</f>
        <v/>
      </c>
      <c r="CK55" s="258"/>
      <c r="CL55" s="254" t="str">
        <f>IF(CK55="","",VLOOKUP(CK55,Language!$D$5:$E$63,2,0))</f>
        <v/>
      </c>
      <c r="CM55" s="278"/>
      <c r="CN55" s="279"/>
      <c r="CO55" s="280"/>
      <c r="CP55" s="280"/>
      <c r="CQ55" s="281">
        <f t="shared" si="539"/>
        <v>0</v>
      </c>
      <c r="CR55" s="281">
        <f t="shared" si="540"/>
        <v>0</v>
      </c>
      <c r="CS55" s="281"/>
      <c r="CT55" s="273" t="str">
        <f t="shared" si="541"/>
        <v/>
      </c>
      <c r="CU55" s="133"/>
      <c r="CV55" s="268"/>
      <c r="CW55" s="254" t="str">
        <f>IF(CV55="","",VLOOKUP(CV55,Language!$D$5:$E$63,2,0))</f>
        <v/>
      </c>
      <c r="CX55" s="258"/>
      <c r="CY55" s="254" t="str">
        <f>IF(CX55="","",VLOOKUP(CX55,Language!$D$5:$E$63,2,0))</f>
        <v/>
      </c>
      <c r="CZ55" s="278"/>
      <c r="DA55" s="279"/>
      <c r="DB55" s="280"/>
      <c r="DC55" s="280"/>
      <c r="DD55" s="281">
        <f t="shared" si="542"/>
        <v>0</v>
      </c>
      <c r="DE55" s="281">
        <f t="shared" si="543"/>
        <v>0</v>
      </c>
      <c r="DF55" s="281"/>
      <c r="DG55" s="273" t="str">
        <f t="shared" si="544"/>
        <v/>
      </c>
      <c r="DH55" s="133"/>
      <c r="DI55" s="268"/>
      <c r="DJ55" s="254" t="str">
        <f>IF(DI55="","",VLOOKUP(DI55,Language!$D$5:$E$63,2,0))</f>
        <v/>
      </c>
      <c r="DK55" s="258"/>
      <c r="DL55" s="254" t="str">
        <f>IF(DK55="","",VLOOKUP(DK55,Language!$D$5:$E$63,2,0))</f>
        <v/>
      </c>
      <c r="DM55" s="278"/>
      <c r="DN55" s="279"/>
      <c r="DO55" s="280"/>
      <c r="DP55" s="280"/>
      <c r="DQ55" s="281">
        <f t="shared" si="545"/>
        <v>0</v>
      </c>
      <c r="DR55" s="281">
        <f t="shared" si="546"/>
        <v>0</v>
      </c>
      <c r="DS55" s="281"/>
      <c r="DT55" s="273" t="str">
        <f t="shared" si="547"/>
        <v/>
      </c>
      <c r="DU55" s="133"/>
      <c r="DV55" s="268"/>
      <c r="DW55" s="254" t="str">
        <f>IF(DV55="","",VLOOKUP(DV55,Language!$D$5:$E$63,2,0))</f>
        <v/>
      </c>
      <c r="DX55" s="258"/>
      <c r="DY55" s="254" t="str">
        <f>IF(DX55="","",VLOOKUP(DX55,Language!$D$5:$E$63,2,0))</f>
        <v/>
      </c>
      <c r="DZ55" s="278"/>
      <c r="EA55" s="279"/>
      <c r="EB55" s="280"/>
      <c r="EC55" s="280"/>
      <c r="ED55" s="281">
        <f t="shared" si="548"/>
        <v>0</v>
      </c>
      <c r="EE55" s="281">
        <f t="shared" si="549"/>
        <v>0</v>
      </c>
      <c r="EF55" s="281"/>
      <c r="EG55" s="273" t="str">
        <f t="shared" si="550"/>
        <v/>
      </c>
      <c r="EH55" s="133"/>
      <c r="EI55" s="268"/>
      <c r="EJ55" s="254" t="str">
        <f>IF(EI55="","",VLOOKUP(EI55,Language!$D$5:$E$63,2,0))</f>
        <v/>
      </c>
      <c r="EK55" s="258"/>
      <c r="EL55" s="254" t="str">
        <f>IF(EK55="","",VLOOKUP(EK55,Language!$D$5:$E$63,2,0))</f>
        <v/>
      </c>
      <c r="EM55" s="278"/>
      <c r="EN55" s="279"/>
      <c r="EO55" s="280"/>
      <c r="EP55" s="280"/>
      <c r="EQ55" s="281">
        <f t="shared" si="551"/>
        <v>0</v>
      </c>
      <c r="ER55" s="281">
        <f t="shared" si="552"/>
        <v>0</v>
      </c>
      <c r="ES55" s="281"/>
      <c r="ET55" s="273" t="str">
        <f t="shared" si="553"/>
        <v/>
      </c>
      <c r="EU55" s="133"/>
      <c r="EV55" s="268"/>
      <c r="EW55" s="254" t="str">
        <f>IF(EV55="","",VLOOKUP(EV55,Language!$D$5:$E$63,2,0))</f>
        <v/>
      </c>
      <c r="EX55" s="258"/>
      <c r="EY55" s="254" t="str">
        <f>IF(EX55="","",VLOOKUP(EX55,Language!$D$5:$E$63,2,0))</f>
        <v/>
      </c>
      <c r="EZ55" s="278"/>
      <c r="FA55" s="279"/>
      <c r="FB55" s="280"/>
      <c r="FC55" s="280"/>
      <c r="FD55" s="281">
        <f t="shared" si="554"/>
        <v>0</v>
      </c>
      <c r="FE55" s="281">
        <f t="shared" si="555"/>
        <v>0</v>
      </c>
      <c r="FF55" s="281"/>
      <c r="FG55" s="273" t="str">
        <f t="shared" si="556"/>
        <v/>
      </c>
      <c r="FH55" s="133"/>
      <c r="FI55" s="268"/>
      <c r="FJ55" s="254" t="str">
        <f>IF(FI55="","",VLOOKUP(FI55,Language!$D$5:$E$63,2,0))</f>
        <v/>
      </c>
      <c r="FK55" s="258"/>
      <c r="FL55" s="254" t="str">
        <f>IF(FK55="","",VLOOKUP(FK55,Language!$D$5:$E$63,2,0))</f>
        <v/>
      </c>
      <c r="FM55" s="278"/>
      <c r="FN55" s="279"/>
      <c r="FO55" s="280"/>
      <c r="FP55" s="280"/>
      <c r="FQ55" s="281">
        <f t="shared" si="557"/>
        <v>0</v>
      </c>
      <c r="FR55" s="281">
        <f t="shared" si="558"/>
        <v>0</v>
      </c>
      <c r="FS55" s="281"/>
      <c r="FT55" s="273" t="str">
        <f t="shared" si="559"/>
        <v/>
      </c>
      <c r="FU55" s="133"/>
      <c r="FV55" s="268"/>
      <c r="FW55" s="254" t="str">
        <f>IF(FV55="","",VLOOKUP(FV55,Language!$D$5:$E$63,2,0))</f>
        <v/>
      </c>
      <c r="FX55" s="258"/>
      <c r="FY55" s="254" t="str">
        <f>IF(FX55="","",VLOOKUP(FX55,Language!$D$5:$E$63,2,0))</f>
        <v/>
      </c>
      <c r="FZ55" s="278"/>
      <c r="GA55" s="279"/>
      <c r="GB55" s="280"/>
      <c r="GC55" s="280"/>
      <c r="GD55" s="281">
        <f t="shared" si="560"/>
        <v>0</v>
      </c>
      <c r="GE55" s="281">
        <f t="shared" si="561"/>
        <v>0</v>
      </c>
      <c r="GF55" s="281"/>
      <c r="GG55" s="273" t="str">
        <f t="shared" si="562"/>
        <v/>
      </c>
      <c r="GH55" s="133"/>
      <c r="GI55" s="268"/>
      <c r="GJ55" s="254" t="str">
        <f>IF(GI55="","",VLOOKUP(GI55,Language!$D$5:$E$63,2,0))</f>
        <v/>
      </c>
      <c r="GK55" s="258"/>
      <c r="GL55" s="254" t="str">
        <f>IF(GK55="","",VLOOKUP(GK55,Language!$D$5:$E$63,2,0))</f>
        <v/>
      </c>
      <c r="GM55" s="278"/>
      <c r="GN55" s="279"/>
      <c r="GO55" s="280"/>
      <c r="GP55" s="280"/>
      <c r="GQ55" s="281">
        <f t="shared" si="563"/>
        <v>0</v>
      </c>
      <c r="GR55" s="281">
        <f t="shared" si="564"/>
        <v>0</v>
      </c>
      <c r="GS55" s="281"/>
      <c r="GT55" s="273" t="str">
        <f t="shared" si="565"/>
        <v/>
      </c>
      <c r="GU55" s="133"/>
      <c r="GV55" s="268"/>
      <c r="GW55" s="254" t="str">
        <f>IF(GV55="","",VLOOKUP(GV55,Language!$D$5:$E$63,2,0))</f>
        <v/>
      </c>
      <c r="GX55" s="258"/>
      <c r="GY55" s="254" t="str">
        <f>IF(GX55="","",VLOOKUP(GX55,Language!$D$5:$E$63,2,0))</f>
        <v/>
      </c>
      <c r="GZ55" s="278"/>
      <c r="HA55" s="279"/>
      <c r="HB55" s="280"/>
      <c r="HC55" s="280"/>
      <c r="HD55" s="281">
        <f t="shared" si="566"/>
        <v>0</v>
      </c>
      <c r="HE55" s="281">
        <f t="shared" si="567"/>
        <v>0</v>
      </c>
      <c r="HF55" s="281"/>
      <c r="HG55" s="273" t="str">
        <f t="shared" si="568"/>
        <v/>
      </c>
      <c r="HH55" s="133"/>
      <c r="HI55" s="268"/>
      <c r="HJ55" s="254" t="str">
        <f>IF(HI55="","",VLOOKUP(HI55,Language!$D$5:$E$63,2,0))</f>
        <v/>
      </c>
      <c r="HK55" s="258"/>
      <c r="HL55" s="254" t="str">
        <f>IF(HK55="","",VLOOKUP(HK55,Language!$D$5:$E$63,2,0))</f>
        <v/>
      </c>
      <c r="HM55" s="278"/>
      <c r="HN55" s="279"/>
      <c r="HO55" s="280"/>
      <c r="HP55" s="280"/>
      <c r="HQ55" s="281">
        <f t="shared" si="569"/>
        <v>0</v>
      </c>
      <c r="HR55" s="281">
        <f t="shared" si="570"/>
        <v>0</v>
      </c>
      <c r="HS55" s="281"/>
      <c r="HT55" s="273" t="str">
        <f t="shared" si="571"/>
        <v/>
      </c>
      <c r="HU55" s="133"/>
      <c r="HV55" s="268"/>
      <c r="HW55" s="254" t="str">
        <f>IF(HV55="","",VLOOKUP(HV55,Language!$D$5:$E$63,2,0))</f>
        <v/>
      </c>
      <c r="HX55" s="258"/>
      <c r="HY55" s="254" t="str">
        <f>IF(HX55="","",VLOOKUP(HX55,Language!$D$5:$E$63,2,0))</f>
        <v/>
      </c>
      <c r="HZ55" s="278"/>
      <c r="IA55" s="279"/>
      <c r="IB55" s="280"/>
      <c r="IC55" s="280"/>
      <c r="ID55" s="281">
        <f t="shared" si="572"/>
        <v>0</v>
      </c>
      <c r="IE55" s="281">
        <f t="shared" si="573"/>
        <v>0</v>
      </c>
      <c r="IF55" s="281"/>
      <c r="IG55" s="273" t="str">
        <f t="shared" si="574"/>
        <v/>
      </c>
      <c r="IH55" s="133"/>
      <c r="II55" s="268"/>
      <c r="IJ55" s="254" t="str">
        <f>IF(II55="","",VLOOKUP(II55,Language!$D$5:$E$63,2,0))</f>
        <v/>
      </c>
      <c r="IK55" s="258"/>
      <c r="IL55" s="254" t="str">
        <f>IF(IK55="","",VLOOKUP(IK55,Language!$D$5:$E$63,2,0))</f>
        <v/>
      </c>
      <c r="IM55" s="278"/>
      <c r="IN55" s="279"/>
      <c r="IO55" s="280"/>
      <c r="IP55" s="280"/>
      <c r="IQ55" s="281">
        <f t="shared" si="575"/>
        <v>0</v>
      </c>
      <c r="IR55" s="281">
        <f t="shared" si="576"/>
        <v>0</v>
      </c>
      <c r="IS55" s="281"/>
      <c r="IT55" s="273" t="str">
        <f t="shared" si="577"/>
        <v/>
      </c>
      <c r="IU55" s="133"/>
      <c r="IV55" s="268"/>
      <c r="IW55" s="254" t="str">
        <f>IF(IV55="","",VLOOKUP(IV55,Language!$D$5:$E$63,2,0))</f>
        <v/>
      </c>
      <c r="IX55" s="258"/>
      <c r="IY55" s="254" t="str">
        <f>IF(IX55="","",VLOOKUP(IX55,Language!$D$5:$E$63,2,0))</f>
        <v/>
      </c>
      <c r="IZ55" s="278"/>
      <c r="JA55" s="279"/>
      <c r="JB55" s="280"/>
      <c r="JC55" s="280"/>
      <c r="JD55" s="281">
        <f t="shared" si="578"/>
        <v>0</v>
      </c>
      <c r="JE55" s="281">
        <f t="shared" si="579"/>
        <v>0</v>
      </c>
      <c r="JF55" s="281"/>
      <c r="JG55" s="273" t="str">
        <f t="shared" si="580"/>
        <v/>
      </c>
      <c r="JH55" s="133"/>
      <c r="JI55" s="268"/>
      <c r="JJ55" s="254" t="str">
        <f>IF(JI55="","",VLOOKUP(JI55,Language!$D$5:$E$63,2,0))</f>
        <v/>
      </c>
      <c r="JK55" s="258"/>
      <c r="JL55" s="254" t="str">
        <f>IF(JK55="","",VLOOKUP(JK55,Language!$D$5:$E$63,2,0))</f>
        <v/>
      </c>
      <c r="JM55" s="278"/>
      <c r="JN55" s="279"/>
      <c r="JO55" s="280"/>
      <c r="JP55" s="280"/>
      <c r="JQ55" s="281">
        <f t="shared" si="581"/>
        <v>0</v>
      </c>
      <c r="JR55" s="281">
        <f t="shared" si="582"/>
        <v>0</v>
      </c>
      <c r="JS55" s="281"/>
      <c r="JT55" s="273" t="str">
        <f t="shared" si="583"/>
        <v/>
      </c>
      <c r="JU55" s="133"/>
      <c r="JV55" s="268"/>
      <c r="JW55" s="254" t="str">
        <f>IF(JV55="","",VLOOKUP(JV55,Language!$D$5:$E$63,2,0))</f>
        <v/>
      </c>
      <c r="JX55" s="258"/>
      <c r="JY55" s="254" t="str">
        <f>IF(JX55="","",VLOOKUP(JX55,Language!$D$5:$E$63,2,0))</f>
        <v/>
      </c>
      <c r="JZ55" s="278"/>
      <c r="KA55" s="279"/>
      <c r="KB55" s="280"/>
      <c r="KC55" s="280"/>
      <c r="KD55" s="281">
        <f t="shared" si="584"/>
        <v>0</v>
      </c>
      <c r="KE55" s="281">
        <f t="shared" si="585"/>
        <v>0</v>
      </c>
      <c r="KF55" s="281"/>
      <c r="KG55" s="273" t="str">
        <f t="shared" si="586"/>
        <v/>
      </c>
      <c r="KH55" s="133"/>
      <c r="KI55" s="268"/>
      <c r="KJ55" s="254" t="str">
        <f>IF(KI55="","",VLOOKUP(KI55,Language!$D$5:$E$63,2,0))</f>
        <v/>
      </c>
      <c r="KK55" s="258"/>
      <c r="KL55" s="254" t="str">
        <f>IF(KK55="","",VLOOKUP(KK55,Language!$D$5:$E$63,2,0))</f>
        <v/>
      </c>
      <c r="KM55" s="278"/>
      <c r="KN55" s="279"/>
      <c r="KO55" s="280"/>
      <c r="KP55" s="280"/>
      <c r="KQ55" s="281">
        <f t="shared" si="587"/>
        <v>0</v>
      </c>
      <c r="KR55" s="281">
        <f t="shared" si="588"/>
        <v>0</v>
      </c>
      <c r="KS55" s="281"/>
      <c r="KT55" s="273" t="str">
        <f t="shared" si="589"/>
        <v/>
      </c>
      <c r="KU55" s="133"/>
      <c r="KV55" s="268"/>
      <c r="KW55" s="254" t="str">
        <f>IF(KV55="","",VLOOKUP(KV55,Language!$D$5:$E$63,2,0))</f>
        <v/>
      </c>
      <c r="KX55" s="258"/>
      <c r="KY55" s="254" t="str">
        <f>IF(KX55="","",VLOOKUP(KX55,Language!$D$5:$E$63,2,0))</f>
        <v/>
      </c>
      <c r="KZ55" s="278"/>
      <c r="LA55" s="279"/>
      <c r="LB55" s="280"/>
      <c r="LC55" s="280"/>
      <c r="LD55" s="281">
        <f t="shared" si="590"/>
        <v>0</v>
      </c>
      <c r="LE55" s="281">
        <f t="shared" si="591"/>
        <v>0</v>
      </c>
      <c r="LF55" s="281"/>
      <c r="LG55" s="273" t="str">
        <f t="shared" si="592"/>
        <v/>
      </c>
      <c r="LH55" s="133"/>
      <c r="LI55" s="268"/>
      <c r="LJ55" s="254" t="str">
        <f>IF(LI55="","",VLOOKUP(LI55,Language!$D$5:$E$63,2,0))</f>
        <v/>
      </c>
      <c r="LK55" s="258"/>
      <c r="LL55" s="254" t="str">
        <f>IF(LK55="","",VLOOKUP(LK55,Language!$D$5:$E$63,2,0))</f>
        <v/>
      </c>
      <c r="LM55" s="278"/>
      <c r="LN55" s="279"/>
      <c r="LO55" s="280"/>
      <c r="LP55" s="280"/>
      <c r="LQ55" s="281">
        <f t="shared" si="593"/>
        <v>0</v>
      </c>
      <c r="LR55" s="281">
        <f t="shared" si="594"/>
        <v>0</v>
      </c>
      <c r="LS55" s="281"/>
      <c r="LT55" s="273" t="str">
        <f t="shared" si="595"/>
        <v/>
      </c>
      <c r="LU55" s="133"/>
      <c r="LV55" s="268"/>
      <c r="LW55" s="254" t="str">
        <f>IF(LV55="","",VLOOKUP(LV55,Language!$D$5:$E$63,2,0))</f>
        <v/>
      </c>
      <c r="LX55" s="258"/>
      <c r="LY55" s="254" t="str">
        <f>IF(LX55="","",VLOOKUP(LX55,Language!$D$5:$E$63,2,0))</f>
        <v/>
      </c>
      <c r="LZ55" s="278"/>
      <c r="MA55" s="279"/>
      <c r="MB55" s="280"/>
      <c r="MC55" s="280"/>
      <c r="MD55" s="281">
        <f t="shared" si="596"/>
        <v>0</v>
      </c>
      <c r="ME55" s="281">
        <f t="shared" si="597"/>
        <v>0</v>
      </c>
      <c r="MF55" s="281"/>
      <c r="MG55" s="273" t="str">
        <f t="shared" si="598"/>
        <v/>
      </c>
    </row>
    <row r="56" ht="24.0" customHeight="1">
      <c r="A56" s="172"/>
      <c r="B56" s="243" t="str">
        <f>Language!$E$183</f>
        <v>Quarter final</v>
      </c>
      <c r="C56" s="265"/>
      <c r="D56" s="265"/>
      <c r="E56" s="246"/>
      <c r="F56" s="266"/>
      <c r="G56" s="267"/>
      <c r="H56" s="133"/>
      <c r="I56" s="243" t="str">
        <f>$B56</f>
        <v>Quarter final</v>
      </c>
      <c r="J56" s="245"/>
      <c r="K56" s="245"/>
      <c r="L56" s="246"/>
      <c r="M56" s="249"/>
      <c r="N56" s="250"/>
      <c r="O56" s="247"/>
      <c r="P56" s="251"/>
      <c r="Q56" s="251"/>
      <c r="R56" s="246"/>
      <c r="S56" s="246"/>
      <c r="T56" s="252"/>
      <c r="U56" s="133"/>
      <c r="V56" s="243" t="str">
        <f>$B56</f>
        <v>Quarter final</v>
      </c>
      <c r="W56" s="245"/>
      <c r="X56" s="245"/>
      <c r="Y56" s="246"/>
      <c r="Z56" s="249"/>
      <c r="AA56" s="250"/>
      <c r="AB56" s="247"/>
      <c r="AC56" s="251"/>
      <c r="AD56" s="251"/>
      <c r="AE56" s="246"/>
      <c r="AF56" s="246"/>
      <c r="AG56" s="252"/>
      <c r="AH56" s="133"/>
      <c r="AI56" s="243" t="str">
        <f>$B56</f>
        <v>Quarter final</v>
      </c>
      <c r="AJ56" s="245"/>
      <c r="AK56" s="245"/>
      <c r="AL56" s="246"/>
      <c r="AM56" s="249"/>
      <c r="AN56" s="250"/>
      <c r="AO56" s="247"/>
      <c r="AP56" s="251"/>
      <c r="AQ56" s="251"/>
      <c r="AR56" s="246"/>
      <c r="AS56" s="246"/>
      <c r="AT56" s="252"/>
      <c r="AU56" s="133"/>
      <c r="AV56" s="243" t="str">
        <f>$B56</f>
        <v>Quarter final</v>
      </c>
      <c r="AW56" s="245"/>
      <c r="AX56" s="245"/>
      <c r="AY56" s="246"/>
      <c r="AZ56" s="249"/>
      <c r="BA56" s="250"/>
      <c r="BB56" s="247"/>
      <c r="BC56" s="251"/>
      <c r="BD56" s="251"/>
      <c r="BE56" s="246"/>
      <c r="BF56" s="246"/>
      <c r="BG56" s="252"/>
      <c r="BH56" s="133"/>
      <c r="BI56" s="243" t="str">
        <f>$B56</f>
        <v>Quarter final</v>
      </c>
      <c r="BJ56" s="245"/>
      <c r="BK56" s="245"/>
      <c r="BL56" s="246"/>
      <c r="BM56" s="249"/>
      <c r="BN56" s="250"/>
      <c r="BO56" s="247"/>
      <c r="BP56" s="251"/>
      <c r="BQ56" s="251"/>
      <c r="BR56" s="246"/>
      <c r="BS56" s="246"/>
      <c r="BT56" s="252"/>
      <c r="BU56" s="133"/>
      <c r="BV56" s="243" t="str">
        <f>$B56</f>
        <v>Quarter final</v>
      </c>
      <c r="BW56" s="245"/>
      <c r="BX56" s="245"/>
      <c r="BY56" s="246"/>
      <c r="BZ56" s="249"/>
      <c r="CA56" s="250"/>
      <c r="CB56" s="247"/>
      <c r="CC56" s="251"/>
      <c r="CD56" s="251"/>
      <c r="CE56" s="246"/>
      <c r="CF56" s="246"/>
      <c r="CG56" s="252"/>
      <c r="CH56" s="133"/>
      <c r="CI56" s="243" t="str">
        <f>$B56</f>
        <v>Quarter final</v>
      </c>
      <c r="CJ56" s="245"/>
      <c r="CK56" s="245"/>
      <c r="CL56" s="246"/>
      <c r="CM56" s="249"/>
      <c r="CN56" s="250"/>
      <c r="CO56" s="247"/>
      <c r="CP56" s="251"/>
      <c r="CQ56" s="251"/>
      <c r="CR56" s="246"/>
      <c r="CS56" s="246"/>
      <c r="CT56" s="252"/>
      <c r="CU56" s="133"/>
      <c r="CV56" s="243" t="str">
        <f>$B56</f>
        <v>Quarter final</v>
      </c>
      <c r="CW56" s="245"/>
      <c r="CX56" s="245"/>
      <c r="CY56" s="246"/>
      <c r="CZ56" s="249"/>
      <c r="DA56" s="250"/>
      <c r="DB56" s="247"/>
      <c r="DC56" s="251"/>
      <c r="DD56" s="251"/>
      <c r="DE56" s="246"/>
      <c r="DF56" s="246"/>
      <c r="DG56" s="252"/>
      <c r="DH56" s="133"/>
      <c r="DI56" s="243" t="str">
        <f>$B56</f>
        <v>Quarter final</v>
      </c>
      <c r="DJ56" s="245"/>
      <c r="DK56" s="245"/>
      <c r="DL56" s="246"/>
      <c r="DM56" s="249"/>
      <c r="DN56" s="250"/>
      <c r="DO56" s="247"/>
      <c r="DP56" s="251"/>
      <c r="DQ56" s="251"/>
      <c r="DR56" s="246"/>
      <c r="DS56" s="246"/>
      <c r="DT56" s="252"/>
      <c r="DU56" s="133"/>
      <c r="DV56" s="243" t="str">
        <f>$B56</f>
        <v>Quarter final</v>
      </c>
      <c r="DW56" s="245"/>
      <c r="DX56" s="245"/>
      <c r="DY56" s="246"/>
      <c r="DZ56" s="249"/>
      <c r="EA56" s="250"/>
      <c r="EB56" s="247"/>
      <c r="EC56" s="251"/>
      <c r="ED56" s="251"/>
      <c r="EE56" s="246"/>
      <c r="EF56" s="246"/>
      <c r="EG56" s="252"/>
      <c r="EH56" s="133"/>
      <c r="EI56" s="243" t="str">
        <f>$B56</f>
        <v>Quarter final</v>
      </c>
      <c r="EJ56" s="245"/>
      <c r="EK56" s="245"/>
      <c r="EL56" s="246"/>
      <c r="EM56" s="249"/>
      <c r="EN56" s="250"/>
      <c r="EO56" s="247"/>
      <c r="EP56" s="251"/>
      <c r="EQ56" s="251"/>
      <c r="ER56" s="246"/>
      <c r="ES56" s="246"/>
      <c r="ET56" s="252"/>
      <c r="EU56" s="133"/>
      <c r="EV56" s="243" t="str">
        <f>$B56</f>
        <v>Quarter final</v>
      </c>
      <c r="EW56" s="245"/>
      <c r="EX56" s="245"/>
      <c r="EY56" s="246"/>
      <c r="EZ56" s="249"/>
      <c r="FA56" s="250"/>
      <c r="FB56" s="247"/>
      <c r="FC56" s="251"/>
      <c r="FD56" s="251"/>
      <c r="FE56" s="246"/>
      <c r="FF56" s="246"/>
      <c r="FG56" s="252"/>
      <c r="FH56" s="133"/>
      <c r="FI56" s="243" t="str">
        <f>$B56</f>
        <v>Quarter final</v>
      </c>
      <c r="FJ56" s="245"/>
      <c r="FK56" s="245"/>
      <c r="FL56" s="246"/>
      <c r="FM56" s="249"/>
      <c r="FN56" s="250"/>
      <c r="FO56" s="247"/>
      <c r="FP56" s="251"/>
      <c r="FQ56" s="251"/>
      <c r="FR56" s="246"/>
      <c r="FS56" s="246"/>
      <c r="FT56" s="252"/>
      <c r="FU56" s="133"/>
      <c r="FV56" s="243" t="str">
        <f>$B56</f>
        <v>Quarter final</v>
      </c>
      <c r="FW56" s="245"/>
      <c r="FX56" s="245"/>
      <c r="FY56" s="246"/>
      <c r="FZ56" s="249"/>
      <c r="GA56" s="250"/>
      <c r="GB56" s="247"/>
      <c r="GC56" s="251"/>
      <c r="GD56" s="251"/>
      <c r="GE56" s="246"/>
      <c r="GF56" s="246"/>
      <c r="GG56" s="252"/>
      <c r="GH56" s="133"/>
      <c r="GI56" s="243" t="str">
        <f>$B56</f>
        <v>Quarter final</v>
      </c>
      <c r="GJ56" s="245"/>
      <c r="GK56" s="245"/>
      <c r="GL56" s="246"/>
      <c r="GM56" s="249"/>
      <c r="GN56" s="250"/>
      <c r="GO56" s="247"/>
      <c r="GP56" s="251"/>
      <c r="GQ56" s="251"/>
      <c r="GR56" s="246"/>
      <c r="GS56" s="246"/>
      <c r="GT56" s="252"/>
      <c r="GU56" s="133"/>
      <c r="GV56" s="243" t="str">
        <f>$B56</f>
        <v>Quarter final</v>
      </c>
      <c r="GW56" s="245"/>
      <c r="GX56" s="245"/>
      <c r="GY56" s="246"/>
      <c r="GZ56" s="249"/>
      <c r="HA56" s="250"/>
      <c r="HB56" s="247"/>
      <c r="HC56" s="251"/>
      <c r="HD56" s="251"/>
      <c r="HE56" s="246"/>
      <c r="HF56" s="246"/>
      <c r="HG56" s="252"/>
      <c r="HH56" s="133"/>
      <c r="HI56" s="243" t="str">
        <f>$B56</f>
        <v>Quarter final</v>
      </c>
      <c r="HJ56" s="245"/>
      <c r="HK56" s="245"/>
      <c r="HL56" s="246"/>
      <c r="HM56" s="249"/>
      <c r="HN56" s="250"/>
      <c r="HO56" s="247"/>
      <c r="HP56" s="251"/>
      <c r="HQ56" s="251"/>
      <c r="HR56" s="246"/>
      <c r="HS56" s="246"/>
      <c r="HT56" s="252"/>
      <c r="HU56" s="133"/>
      <c r="HV56" s="243" t="str">
        <f>$B56</f>
        <v>Quarter final</v>
      </c>
      <c r="HW56" s="245"/>
      <c r="HX56" s="245"/>
      <c r="HY56" s="246"/>
      <c r="HZ56" s="249"/>
      <c r="IA56" s="250"/>
      <c r="IB56" s="247"/>
      <c r="IC56" s="251"/>
      <c r="ID56" s="251"/>
      <c r="IE56" s="246"/>
      <c r="IF56" s="246"/>
      <c r="IG56" s="252"/>
      <c r="IH56" s="133"/>
      <c r="II56" s="243" t="str">
        <f>$B56</f>
        <v>Quarter final</v>
      </c>
      <c r="IJ56" s="245"/>
      <c r="IK56" s="245"/>
      <c r="IL56" s="246"/>
      <c r="IM56" s="249"/>
      <c r="IN56" s="250"/>
      <c r="IO56" s="247"/>
      <c r="IP56" s="251"/>
      <c r="IQ56" s="251"/>
      <c r="IR56" s="246"/>
      <c r="IS56" s="246"/>
      <c r="IT56" s="252"/>
      <c r="IU56" s="133"/>
      <c r="IV56" s="243" t="str">
        <f>$B56</f>
        <v>Quarter final</v>
      </c>
      <c r="IW56" s="245"/>
      <c r="IX56" s="245"/>
      <c r="IY56" s="246"/>
      <c r="IZ56" s="249"/>
      <c r="JA56" s="250"/>
      <c r="JB56" s="247"/>
      <c r="JC56" s="251"/>
      <c r="JD56" s="251"/>
      <c r="JE56" s="246"/>
      <c r="JF56" s="246"/>
      <c r="JG56" s="252"/>
      <c r="JH56" s="133"/>
      <c r="JI56" s="243" t="str">
        <f>$B56</f>
        <v>Quarter final</v>
      </c>
      <c r="JJ56" s="245"/>
      <c r="JK56" s="245"/>
      <c r="JL56" s="246"/>
      <c r="JM56" s="249"/>
      <c r="JN56" s="250"/>
      <c r="JO56" s="247"/>
      <c r="JP56" s="251"/>
      <c r="JQ56" s="251"/>
      <c r="JR56" s="246"/>
      <c r="JS56" s="246"/>
      <c r="JT56" s="252"/>
      <c r="JU56" s="133"/>
      <c r="JV56" s="243" t="str">
        <f>$B56</f>
        <v>Quarter final</v>
      </c>
      <c r="JW56" s="245"/>
      <c r="JX56" s="245"/>
      <c r="JY56" s="246"/>
      <c r="JZ56" s="249"/>
      <c r="KA56" s="250"/>
      <c r="KB56" s="247"/>
      <c r="KC56" s="251"/>
      <c r="KD56" s="251"/>
      <c r="KE56" s="246"/>
      <c r="KF56" s="246"/>
      <c r="KG56" s="252"/>
      <c r="KH56" s="133"/>
      <c r="KI56" s="243" t="str">
        <f>$B56</f>
        <v>Quarter final</v>
      </c>
      <c r="KJ56" s="245"/>
      <c r="KK56" s="245"/>
      <c r="KL56" s="246"/>
      <c r="KM56" s="249"/>
      <c r="KN56" s="250"/>
      <c r="KO56" s="247"/>
      <c r="KP56" s="251"/>
      <c r="KQ56" s="251"/>
      <c r="KR56" s="246"/>
      <c r="KS56" s="246"/>
      <c r="KT56" s="252"/>
      <c r="KU56" s="133"/>
      <c r="KV56" s="243" t="str">
        <f>$B56</f>
        <v>Quarter final</v>
      </c>
      <c r="KW56" s="245"/>
      <c r="KX56" s="245"/>
      <c r="KY56" s="246"/>
      <c r="KZ56" s="249"/>
      <c r="LA56" s="250"/>
      <c r="LB56" s="247"/>
      <c r="LC56" s="251"/>
      <c r="LD56" s="251"/>
      <c r="LE56" s="246"/>
      <c r="LF56" s="246"/>
      <c r="LG56" s="252"/>
      <c r="LH56" s="133"/>
      <c r="LI56" s="243" t="str">
        <f>$B56</f>
        <v>Quarter final</v>
      </c>
      <c r="LJ56" s="245"/>
      <c r="LK56" s="245"/>
      <c r="LL56" s="246"/>
      <c r="LM56" s="249"/>
      <c r="LN56" s="250"/>
      <c r="LO56" s="247"/>
      <c r="LP56" s="251"/>
      <c r="LQ56" s="251"/>
      <c r="LR56" s="246"/>
      <c r="LS56" s="246"/>
      <c r="LT56" s="252"/>
      <c r="LU56" s="133"/>
      <c r="LV56" s="243" t="str">
        <f>$B56</f>
        <v>Quarter final</v>
      </c>
      <c r="LW56" s="245"/>
      <c r="LX56" s="245"/>
      <c r="LY56" s="246"/>
      <c r="LZ56" s="249"/>
      <c r="MA56" s="250"/>
      <c r="MB56" s="247"/>
      <c r="MC56" s="251"/>
      <c r="MD56" s="251"/>
      <c r="ME56" s="246"/>
      <c r="MF56" s="246"/>
      <c r="MG56" s="252"/>
    </row>
    <row r="57">
      <c r="A57" s="172"/>
      <c r="B57" s="253">
        <f t="array" ref="B57">IF(C57="","",INDEX(Groups!$C$7:$C$35,MATCH(C57,Groups!$D$7:$D$35,0)))</f>
        <v>14</v>
      </c>
      <c r="C57" s="254" t="str">
        <f>INDIRECT("'"&amp;References!$A$1&amp;"'!"&amp;"$C$64")</f>
        <v>Croatia</v>
      </c>
      <c r="D57" s="255">
        <f t="array" ref="D57">IF(E57="","",INDEX(Groups!$C$7:$C$35,MATCH(E57,Groups!$D$7:$D$35,0)))</f>
        <v>54</v>
      </c>
      <c r="E57" s="254" t="str">
        <f>INDIRECT("'"&amp;References!$A$1&amp;"'!"&amp;"$E$64")</f>
        <v>Germany</v>
      </c>
      <c r="F57" s="256">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57">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H57" s="133"/>
      <c r="I57" s="268"/>
      <c r="J57" s="254" t="str">
        <f>IF(I57="","",VLOOKUP(I57,Language!$D$5:$E$63,2,0))</f>
        <v/>
      </c>
      <c r="K57" s="258"/>
      <c r="L57" s="254" t="str">
        <f>IF(K57="","",VLOOKUP(K57,Language!$D$5:$E$63,2,0))</f>
        <v/>
      </c>
      <c r="M57" s="269"/>
      <c r="N57" s="270"/>
      <c r="O57" s="271"/>
      <c r="P57" s="271"/>
      <c r="Q57" s="272">
        <f t="shared" ref="Q57:Q60" si="599">COUNTIF(I$57:I$60,I57)+COUNTIF(K$57:K$60,I57)</f>
        <v>0</v>
      </c>
      <c r="R57" s="272">
        <f t="shared" ref="R57:R60" si="600">COUNTIF(I$57:I$60,K57)+COUNTIF(K$57:K$60,K57)</f>
        <v>0</v>
      </c>
      <c r="S57" s="272"/>
      <c r="T57" s="273" t="str">
        <f t="shared" ref="T57:T60" si="601">IF(OR(I57&lt;&gt;"",K57&lt;&gt;""),IF(Q57&lt;&gt;1,0,COUNTIF($B$57:$B$60,I57)+COUNTIF($D$57:$D$60,I57))+IF(R57&lt;&gt;1,0,COUNTIF($B$57:$B$60,K57)+COUNTIF($D$57:$D$60,K57)),"")</f>
        <v/>
      </c>
      <c r="U57" s="133"/>
      <c r="V57" s="268"/>
      <c r="W57" s="254" t="str">
        <f>IF(V57="","",VLOOKUP(V57,Language!$D$5:$E$63,2,0))</f>
        <v/>
      </c>
      <c r="X57" s="258"/>
      <c r="Y57" s="254" t="str">
        <f>IF(X57="","",VLOOKUP(X57,Language!$D$5:$E$63,2,0))</f>
        <v/>
      </c>
      <c r="Z57" s="269"/>
      <c r="AA57" s="270"/>
      <c r="AB57" s="271"/>
      <c r="AC57" s="271"/>
      <c r="AD57" s="272">
        <f t="shared" ref="AD57:AD60" si="602">COUNTIF(V$57:V$60,V57)+COUNTIF(X$57:X$60,V57)</f>
        <v>0</v>
      </c>
      <c r="AE57" s="272">
        <f t="shared" ref="AE57:AE60" si="603">COUNTIF(V$57:V$60,X57)+COUNTIF(X$57:X$60,X57)</f>
        <v>0</v>
      </c>
      <c r="AF57" s="272"/>
      <c r="AG57" s="273" t="str">
        <f t="shared" ref="AG57:AG60" si="604">IF(OR(V57&lt;&gt;"",X57&lt;&gt;""),IF(AD57&lt;&gt;1,0,COUNTIF($B$57:$B$60,V57)+COUNTIF($D$57:$D$60,V57))+IF(AE57&lt;&gt;1,0,COUNTIF($B$57:$B$60,X57)+COUNTIF($D$57:$D$60,X57)),"")</f>
        <v/>
      </c>
      <c r="AH57" s="133"/>
      <c r="AI57" s="268"/>
      <c r="AJ57" s="254" t="str">
        <f>IF(AI57="","",VLOOKUP(AI57,Language!$D$5:$E$63,2,0))</f>
        <v/>
      </c>
      <c r="AK57" s="258"/>
      <c r="AL57" s="254" t="str">
        <f>IF(AK57="","",VLOOKUP(AK57,Language!$D$5:$E$63,2,0))</f>
        <v/>
      </c>
      <c r="AM57" s="269"/>
      <c r="AN57" s="270"/>
      <c r="AO57" s="271"/>
      <c r="AP57" s="271"/>
      <c r="AQ57" s="272">
        <f t="shared" ref="AQ57:AQ60" si="605">COUNTIF(AI$57:AI$60,AI57)+COUNTIF(AK$57:AK$60,AI57)</f>
        <v>0</v>
      </c>
      <c r="AR57" s="272">
        <f t="shared" ref="AR57:AR60" si="606">COUNTIF(AI$57:AI$60,AK57)+COUNTIF(AK$57:AK$60,AK57)</f>
        <v>0</v>
      </c>
      <c r="AS57" s="272"/>
      <c r="AT57" s="273" t="str">
        <f t="shared" ref="AT57:AT60" si="607">IF(OR(AI57&lt;&gt;"",AK57&lt;&gt;""),IF(AQ57&lt;&gt;1,0,COUNTIF($B$57:$B$60,AI57)+COUNTIF($D$57:$D$60,AI57))+IF(AR57&lt;&gt;1,0,COUNTIF($B$57:$B$60,AK57)+COUNTIF($D$57:$D$60,AK57)),"")</f>
        <v/>
      </c>
      <c r="AU57" s="133"/>
      <c r="AV57" s="268"/>
      <c r="AW57" s="254" t="str">
        <f>IF(AV57="","",VLOOKUP(AV57,Language!$D$5:$E$63,2,0))</f>
        <v/>
      </c>
      <c r="AX57" s="258"/>
      <c r="AY57" s="254" t="str">
        <f>IF(AX57="","",VLOOKUP(AX57,Language!$D$5:$E$63,2,0))</f>
        <v/>
      </c>
      <c r="AZ57" s="269"/>
      <c r="BA57" s="270"/>
      <c r="BB57" s="271"/>
      <c r="BC57" s="271"/>
      <c r="BD57" s="272">
        <f t="shared" ref="BD57:BD60" si="608">COUNTIF(AV$57:AV$60,AV57)+COUNTIF(AX$57:AX$60,AV57)</f>
        <v>0</v>
      </c>
      <c r="BE57" s="272">
        <f t="shared" ref="BE57:BE60" si="609">COUNTIF(AV$57:AV$60,AX57)+COUNTIF(AX$57:AX$60,AX57)</f>
        <v>0</v>
      </c>
      <c r="BF57" s="272"/>
      <c r="BG57" s="273" t="str">
        <f t="shared" ref="BG57:BG60" si="610">IF(OR(AV57&lt;&gt;"",AX57&lt;&gt;""),IF(BD57&lt;&gt;1,0,COUNTIF($B$57:$B$60,AV57)+COUNTIF($D$57:$D$60,AV57))+IF(BE57&lt;&gt;1,0,COUNTIF($B$57:$B$60,AX57)+COUNTIF($D$57:$D$60,AX57)),"")</f>
        <v/>
      </c>
      <c r="BH57" s="133"/>
      <c r="BI57" s="268"/>
      <c r="BJ57" s="254" t="str">
        <f>IF(BI57="","",VLOOKUP(BI57,Language!$D$5:$E$63,2,0))</f>
        <v/>
      </c>
      <c r="BK57" s="258"/>
      <c r="BL57" s="254" t="str">
        <f>IF(BK57="","",VLOOKUP(BK57,Language!$D$5:$E$63,2,0))</f>
        <v/>
      </c>
      <c r="BM57" s="269"/>
      <c r="BN57" s="270"/>
      <c r="BO57" s="271"/>
      <c r="BP57" s="271"/>
      <c r="BQ57" s="272">
        <f t="shared" ref="BQ57:BQ60" si="611">COUNTIF(BI$57:BI$60,BI57)+COUNTIF(BK$57:BK$60,BI57)</f>
        <v>0</v>
      </c>
      <c r="BR57" s="272">
        <f t="shared" ref="BR57:BR60" si="612">COUNTIF(BI$57:BI$60,BK57)+COUNTIF(BK$57:BK$60,BK57)</f>
        <v>0</v>
      </c>
      <c r="BS57" s="272"/>
      <c r="BT57" s="273" t="str">
        <f t="shared" ref="BT57:BT60" si="613">IF(OR(BI57&lt;&gt;"",BK57&lt;&gt;""),IF(BQ57&lt;&gt;1,0,COUNTIF($B$57:$B$60,BI57)+COUNTIF($D$57:$D$60,BI57))+IF(BR57&lt;&gt;1,0,COUNTIF($B$57:$B$60,BK57)+COUNTIF($D$57:$D$60,BK57)),"")</f>
        <v/>
      </c>
      <c r="BU57" s="133"/>
      <c r="BV57" s="268"/>
      <c r="BW57" s="254" t="str">
        <f>IF(BV57="","",VLOOKUP(BV57,Language!$D$5:$E$63,2,0))</f>
        <v/>
      </c>
      <c r="BX57" s="258"/>
      <c r="BY57" s="254" t="str">
        <f>IF(BX57="","",VLOOKUP(BX57,Language!$D$5:$E$63,2,0))</f>
        <v/>
      </c>
      <c r="BZ57" s="269"/>
      <c r="CA57" s="270"/>
      <c r="CB57" s="271"/>
      <c r="CC57" s="271"/>
      <c r="CD57" s="272">
        <f t="shared" ref="CD57:CD60" si="614">COUNTIF(BV$57:BV$60,BV57)+COUNTIF(BX$57:BX$60,BV57)</f>
        <v>0</v>
      </c>
      <c r="CE57" s="272">
        <f t="shared" ref="CE57:CE60" si="615">COUNTIF(BV$57:BV$60,BX57)+COUNTIF(BX$57:BX$60,BX57)</f>
        <v>0</v>
      </c>
      <c r="CF57" s="272"/>
      <c r="CG57" s="273" t="str">
        <f t="shared" ref="CG57:CG60" si="616">IF(OR(BV57&lt;&gt;"",BX57&lt;&gt;""),IF(CD57&lt;&gt;1,0,COUNTIF($B$57:$B$60,BV57)+COUNTIF($D$57:$D$60,BV57))+IF(CE57&lt;&gt;1,0,COUNTIF($B$57:$B$60,BX57)+COUNTIF($D$57:$D$60,BX57)),"")</f>
        <v/>
      </c>
      <c r="CH57" s="133"/>
      <c r="CI57" s="268"/>
      <c r="CJ57" s="254" t="str">
        <f>IF(CI57="","",VLOOKUP(CI57,Language!$D$5:$E$63,2,0))</f>
        <v/>
      </c>
      <c r="CK57" s="258"/>
      <c r="CL57" s="254" t="str">
        <f>IF(CK57="","",VLOOKUP(CK57,Language!$D$5:$E$63,2,0))</f>
        <v/>
      </c>
      <c r="CM57" s="269"/>
      <c r="CN57" s="270"/>
      <c r="CO57" s="271"/>
      <c r="CP57" s="271"/>
      <c r="CQ57" s="272">
        <f t="shared" ref="CQ57:CQ60" si="617">COUNTIF(CI$57:CI$60,CI57)+COUNTIF(CK$57:CK$60,CI57)</f>
        <v>0</v>
      </c>
      <c r="CR57" s="272">
        <f t="shared" ref="CR57:CR60" si="618">COUNTIF(CI$57:CI$60,CK57)+COUNTIF(CK$57:CK$60,CK57)</f>
        <v>0</v>
      </c>
      <c r="CS57" s="272"/>
      <c r="CT57" s="273" t="str">
        <f t="shared" ref="CT57:CT60" si="619">IF(OR(CI57&lt;&gt;"",CK57&lt;&gt;""),IF(CQ57&lt;&gt;1,0,COUNTIF($B$57:$B$60,CI57)+COUNTIF($D$57:$D$60,CI57))+IF(CR57&lt;&gt;1,0,COUNTIF($B$57:$B$60,CK57)+COUNTIF($D$57:$D$60,CK57)),"")</f>
        <v/>
      </c>
      <c r="CU57" s="133"/>
      <c r="CV57" s="268"/>
      <c r="CW57" s="254" t="str">
        <f>IF(CV57="","",VLOOKUP(CV57,Language!$D$5:$E$63,2,0))</f>
        <v/>
      </c>
      <c r="CX57" s="258"/>
      <c r="CY57" s="254" t="str">
        <f>IF(CX57="","",VLOOKUP(CX57,Language!$D$5:$E$63,2,0))</f>
        <v/>
      </c>
      <c r="CZ57" s="269"/>
      <c r="DA57" s="270"/>
      <c r="DB57" s="271"/>
      <c r="DC57" s="271"/>
      <c r="DD57" s="272">
        <f t="shared" ref="DD57:DD60" si="620">COUNTIF(CV$57:CV$60,CV57)+COUNTIF(CX$57:CX$60,CV57)</f>
        <v>0</v>
      </c>
      <c r="DE57" s="272">
        <f t="shared" ref="DE57:DE60" si="621">COUNTIF(CV$57:CV$60,CX57)+COUNTIF(CX$57:CX$60,CX57)</f>
        <v>0</v>
      </c>
      <c r="DF57" s="272"/>
      <c r="DG57" s="273" t="str">
        <f t="shared" ref="DG57:DG60" si="622">IF(OR(CV57&lt;&gt;"",CX57&lt;&gt;""),IF(DD57&lt;&gt;1,0,COUNTIF($B$57:$B$60,CV57)+COUNTIF($D$57:$D$60,CV57))+IF(DE57&lt;&gt;1,0,COUNTIF($B$57:$B$60,CX57)+COUNTIF($D$57:$D$60,CX57)),"")</f>
        <v/>
      </c>
      <c r="DH57" s="133"/>
      <c r="DI57" s="268"/>
      <c r="DJ57" s="254" t="str">
        <f>IF(DI57="","",VLOOKUP(DI57,Language!$D$5:$E$63,2,0))</f>
        <v/>
      </c>
      <c r="DK57" s="258"/>
      <c r="DL57" s="254" t="str">
        <f>IF(DK57="","",VLOOKUP(DK57,Language!$D$5:$E$63,2,0))</f>
        <v/>
      </c>
      <c r="DM57" s="269"/>
      <c r="DN57" s="270"/>
      <c r="DO57" s="271"/>
      <c r="DP57" s="271"/>
      <c r="DQ57" s="272">
        <f t="shared" ref="DQ57:DQ60" si="623">COUNTIF(DI$57:DI$60,DI57)+COUNTIF(DK$57:DK$60,DI57)</f>
        <v>0</v>
      </c>
      <c r="DR57" s="272">
        <f t="shared" ref="DR57:DR60" si="624">COUNTIF(DI$57:DI$60,DK57)+COUNTIF(DK$57:DK$60,DK57)</f>
        <v>0</v>
      </c>
      <c r="DS57" s="272"/>
      <c r="DT57" s="273" t="str">
        <f t="shared" ref="DT57:DT60" si="625">IF(OR(DI57&lt;&gt;"",DK57&lt;&gt;""),IF(DQ57&lt;&gt;1,0,COUNTIF($B$57:$B$60,DI57)+COUNTIF($D$57:$D$60,DI57))+IF(DR57&lt;&gt;1,0,COUNTIF($B$57:$B$60,DK57)+COUNTIF($D$57:$D$60,DK57)),"")</f>
        <v/>
      </c>
      <c r="DU57" s="133"/>
      <c r="DV57" s="268"/>
      <c r="DW57" s="254" t="str">
        <f>IF(DV57="","",VLOOKUP(DV57,Language!$D$5:$E$63,2,0))</f>
        <v/>
      </c>
      <c r="DX57" s="258"/>
      <c r="DY57" s="254" t="str">
        <f>IF(DX57="","",VLOOKUP(DX57,Language!$D$5:$E$63,2,0))</f>
        <v/>
      </c>
      <c r="DZ57" s="269"/>
      <c r="EA57" s="270"/>
      <c r="EB57" s="271"/>
      <c r="EC57" s="271"/>
      <c r="ED57" s="272">
        <f t="shared" ref="ED57:ED60" si="626">COUNTIF(DV$57:DV$60,DV57)+COUNTIF(DX$57:DX$60,DV57)</f>
        <v>0</v>
      </c>
      <c r="EE57" s="272">
        <f t="shared" ref="EE57:EE60" si="627">COUNTIF(DV$57:DV$60,DX57)+COUNTIF(DX$57:DX$60,DX57)</f>
        <v>0</v>
      </c>
      <c r="EF57" s="272"/>
      <c r="EG57" s="273" t="str">
        <f t="shared" ref="EG57:EG60" si="628">IF(OR(DV57&lt;&gt;"",DX57&lt;&gt;""),IF(ED57&lt;&gt;1,0,COUNTIF($B$57:$B$60,DV57)+COUNTIF($D$57:$D$60,DV57))+IF(EE57&lt;&gt;1,0,COUNTIF($B$57:$B$60,DX57)+COUNTIF($D$57:$D$60,DX57)),"")</f>
        <v/>
      </c>
      <c r="EH57" s="133"/>
      <c r="EI57" s="268"/>
      <c r="EJ57" s="254" t="str">
        <f>IF(EI57="","",VLOOKUP(EI57,Language!$D$5:$E$63,2,0))</f>
        <v/>
      </c>
      <c r="EK57" s="258"/>
      <c r="EL57" s="254" t="str">
        <f>IF(EK57="","",VLOOKUP(EK57,Language!$D$5:$E$63,2,0))</f>
        <v/>
      </c>
      <c r="EM57" s="269"/>
      <c r="EN57" s="270"/>
      <c r="EO57" s="271"/>
      <c r="EP57" s="271"/>
      <c r="EQ57" s="272">
        <f t="shared" ref="EQ57:EQ60" si="629">COUNTIF(EI$57:EI$60,EI57)+COUNTIF(EK$57:EK$60,EI57)</f>
        <v>0</v>
      </c>
      <c r="ER57" s="272">
        <f t="shared" ref="ER57:ER60" si="630">COUNTIF(EI$57:EI$60,EK57)+COUNTIF(EK$57:EK$60,EK57)</f>
        <v>0</v>
      </c>
      <c r="ES57" s="272"/>
      <c r="ET57" s="273" t="str">
        <f t="shared" ref="ET57:ET60" si="631">IF(OR(EI57&lt;&gt;"",EK57&lt;&gt;""),IF(EQ57&lt;&gt;1,0,COUNTIF($B$57:$B$60,EI57)+COUNTIF($D$57:$D$60,EI57))+IF(ER57&lt;&gt;1,0,COUNTIF($B$57:$B$60,EK57)+COUNTIF($D$57:$D$60,EK57)),"")</f>
        <v/>
      </c>
      <c r="EU57" s="133"/>
      <c r="EV57" s="268"/>
      <c r="EW57" s="254" t="str">
        <f>IF(EV57="","",VLOOKUP(EV57,Language!$D$5:$E$63,2,0))</f>
        <v/>
      </c>
      <c r="EX57" s="258"/>
      <c r="EY57" s="254" t="str">
        <f>IF(EX57="","",VLOOKUP(EX57,Language!$D$5:$E$63,2,0))</f>
        <v/>
      </c>
      <c r="EZ57" s="269"/>
      <c r="FA57" s="270"/>
      <c r="FB57" s="271"/>
      <c r="FC57" s="271"/>
      <c r="FD57" s="272">
        <f t="shared" ref="FD57:FD60" si="632">COUNTIF(EV$57:EV$60,EV57)+COUNTIF(EX$57:EX$60,EV57)</f>
        <v>0</v>
      </c>
      <c r="FE57" s="272">
        <f t="shared" ref="FE57:FE60" si="633">COUNTIF(EV$57:EV$60,EX57)+COUNTIF(EX$57:EX$60,EX57)</f>
        <v>0</v>
      </c>
      <c r="FF57" s="272"/>
      <c r="FG57" s="273" t="str">
        <f t="shared" ref="FG57:FG60" si="634">IF(OR(EV57&lt;&gt;"",EX57&lt;&gt;""),IF(FD57&lt;&gt;1,0,COUNTIF($B$57:$B$60,EV57)+COUNTIF($D$57:$D$60,EV57))+IF(FE57&lt;&gt;1,0,COUNTIF($B$57:$B$60,EX57)+COUNTIF($D$57:$D$60,EX57)),"")</f>
        <v/>
      </c>
      <c r="FH57" s="133"/>
      <c r="FI57" s="268"/>
      <c r="FJ57" s="254" t="str">
        <f>IF(FI57="","",VLOOKUP(FI57,Language!$D$5:$E$63,2,0))</f>
        <v/>
      </c>
      <c r="FK57" s="258"/>
      <c r="FL57" s="254" t="str">
        <f>IF(FK57="","",VLOOKUP(FK57,Language!$D$5:$E$63,2,0))</f>
        <v/>
      </c>
      <c r="FM57" s="269"/>
      <c r="FN57" s="270"/>
      <c r="FO57" s="271"/>
      <c r="FP57" s="271"/>
      <c r="FQ57" s="272">
        <f t="shared" ref="FQ57:FQ60" si="635">COUNTIF(FI$57:FI$60,FI57)+COUNTIF(FK$57:FK$60,FI57)</f>
        <v>0</v>
      </c>
      <c r="FR57" s="272">
        <f t="shared" ref="FR57:FR60" si="636">COUNTIF(FI$57:FI$60,FK57)+COUNTIF(FK$57:FK$60,FK57)</f>
        <v>0</v>
      </c>
      <c r="FS57" s="272"/>
      <c r="FT57" s="273" t="str">
        <f t="shared" ref="FT57:FT60" si="637">IF(OR(FI57&lt;&gt;"",FK57&lt;&gt;""),IF(FQ57&lt;&gt;1,0,COUNTIF($B$57:$B$60,FI57)+COUNTIF($D$57:$D$60,FI57))+IF(FR57&lt;&gt;1,0,COUNTIF($B$57:$B$60,FK57)+COUNTIF($D$57:$D$60,FK57)),"")</f>
        <v/>
      </c>
      <c r="FU57" s="133"/>
      <c r="FV57" s="268"/>
      <c r="FW57" s="254" t="str">
        <f>IF(FV57="","",VLOOKUP(FV57,Language!$D$5:$E$63,2,0))</f>
        <v/>
      </c>
      <c r="FX57" s="258"/>
      <c r="FY57" s="254" t="str">
        <f>IF(FX57="","",VLOOKUP(FX57,Language!$D$5:$E$63,2,0))</f>
        <v/>
      </c>
      <c r="FZ57" s="269"/>
      <c r="GA57" s="270"/>
      <c r="GB57" s="271"/>
      <c r="GC57" s="271"/>
      <c r="GD57" s="272">
        <f t="shared" ref="GD57:GD60" si="638">COUNTIF(FV$57:FV$60,FV57)+COUNTIF(FX$57:FX$60,FV57)</f>
        <v>0</v>
      </c>
      <c r="GE57" s="272">
        <f t="shared" ref="GE57:GE60" si="639">COUNTIF(FV$57:FV$60,FX57)+COUNTIF(FX$57:FX$60,FX57)</f>
        <v>0</v>
      </c>
      <c r="GF57" s="272"/>
      <c r="GG57" s="273" t="str">
        <f t="shared" ref="GG57:GG60" si="640">IF(OR(FV57&lt;&gt;"",FX57&lt;&gt;""),IF(GD57&lt;&gt;1,0,COUNTIF($B$57:$B$60,FV57)+COUNTIF($D$57:$D$60,FV57))+IF(GE57&lt;&gt;1,0,COUNTIF($B$57:$B$60,FX57)+COUNTIF($D$57:$D$60,FX57)),"")</f>
        <v/>
      </c>
      <c r="GH57" s="133"/>
      <c r="GI57" s="268"/>
      <c r="GJ57" s="254" t="str">
        <f>IF(GI57="","",VLOOKUP(GI57,Language!$D$5:$E$63,2,0))</f>
        <v/>
      </c>
      <c r="GK57" s="258"/>
      <c r="GL57" s="254" t="str">
        <f>IF(GK57="","",VLOOKUP(GK57,Language!$D$5:$E$63,2,0))</f>
        <v/>
      </c>
      <c r="GM57" s="269"/>
      <c r="GN57" s="270"/>
      <c r="GO57" s="271"/>
      <c r="GP57" s="271"/>
      <c r="GQ57" s="272">
        <f t="shared" ref="GQ57:GQ60" si="641">COUNTIF(GI$57:GI$60,GI57)+COUNTIF(GK$57:GK$60,GI57)</f>
        <v>0</v>
      </c>
      <c r="GR57" s="272">
        <f t="shared" ref="GR57:GR60" si="642">COUNTIF(GI$57:GI$60,GK57)+COUNTIF(GK$57:GK$60,GK57)</f>
        <v>0</v>
      </c>
      <c r="GS57" s="272"/>
      <c r="GT57" s="273" t="str">
        <f t="shared" ref="GT57:GT60" si="643">IF(OR(GI57&lt;&gt;"",GK57&lt;&gt;""),IF(GQ57&lt;&gt;1,0,COUNTIF($B$57:$B$60,GI57)+COUNTIF($D$57:$D$60,GI57))+IF(GR57&lt;&gt;1,0,COUNTIF($B$57:$B$60,GK57)+COUNTIF($D$57:$D$60,GK57)),"")</f>
        <v/>
      </c>
      <c r="GU57" s="133"/>
      <c r="GV57" s="268"/>
      <c r="GW57" s="254" t="str">
        <f>IF(GV57="","",VLOOKUP(GV57,Language!$D$5:$E$63,2,0))</f>
        <v/>
      </c>
      <c r="GX57" s="258"/>
      <c r="GY57" s="254" t="str">
        <f>IF(GX57="","",VLOOKUP(GX57,Language!$D$5:$E$63,2,0))</f>
        <v/>
      </c>
      <c r="GZ57" s="269"/>
      <c r="HA57" s="270"/>
      <c r="HB57" s="271"/>
      <c r="HC57" s="271"/>
      <c r="HD57" s="272">
        <f t="shared" ref="HD57:HD60" si="644">COUNTIF(GV$57:GV$60,GV57)+COUNTIF(GX$57:GX$60,GV57)</f>
        <v>0</v>
      </c>
      <c r="HE57" s="272">
        <f t="shared" ref="HE57:HE60" si="645">COUNTIF(GV$57:GV$60,GX57)+COUNTIF(GX$57:GX$60,GX57)</f>
        <v>0</v>
      </c>
      <c r="HF57" s="272"/>
      <c r="HG57" s="273" t="str">
        <f t="shared" ref="HG57:HG60" si="646">IF(OR(GV57&lt;&gt;"",GX57&lt;&gt;""),IF(HD57&lt;&gt;1,0,COUNTIF($B$57:$B$60,GV57)+COUNTIF($D$57:$D$60,GV57))+IF(HE57&lt;&gt;1,0,COUNTIF($B$57:$B$60,GX57)+COUNTIF($D$57:$D$60,GX57)),"")</f>
        <v/>
      </c>
      <c r="HH57" s="133"/>
      <c r="HI57" s="268"/>
      <c r="HJ57" s="254" t="str">
        <f>IF(HI57="","",VLOOKUP(HI57,Language!$D$5:$E$63,2,0))</f>
        <v/>
      </c>
      <c r="HK57" s="258"/>
      <c r="HL57" s="254" t="str">
        <f>IF(HK57="","",VLOOKUP(HK57,Language!$D$5:$E$63,2,0))</f>
        <v/>
      </c>
      <c r="HM57" s="269"/>
      <c r="HN57" s="270"/>
      <c r="HO57" s="271"/>
      <c r="HP57" s="271"/>
      <c r="HQ57" s="272">
        <f t="shared" ref="HQ57:HQ60" si="647">COUNTIF(HI$57:HI$60,HI57)+COUNTIF(HK$57:HK$60,HI57)</f>
        <v>0</v>
      </c>
      <c r="HR57" s="272">
        <f t="shared" ref="HR57:HR60" si="648">COUNTIF(HI$57:HI$60,HK57)+COUNTIF(HK$57:HK$60,HK57)</f>
        <v>0</v>
      </c>
      <c r="HS57" s="272"/>
      <c r="HT57" s="273" t="str">
        <f t="shared" ref="HT57:HT60" si="649">IF(OR(HI57&lt;&gt;"",HK57&lt;&gt;""),IF(HQ57&lt;&gt;1,0,COUNTIF($B$57:$B$60,HI57)+COUNTIF($D$57:$D$60,HI57))+IF(HR57&lt;&gt;1,0,COUNTIF($B$57:$B$60,HK57)+COUNTIF($D$57:$D$60,HK57)),"")</f>
        <v/>
      </c>
      <c r="HU57" s="133"/>
      <c r="HV57" s="268"/>
      <c r="HW57" s="254" t="str">
        <f>IF(HV57="","",VLOOKUP(HV57,Language!$D$5:$E$63,2,0))</f>
        <v/>
      </c>
      <c r="HX57" s="258"/>
      <c r="HY57" s="254" t="str">
        <f>IF(HX57="","",VLOOKUP(HX57,Language!$D$5:$E$63,2,0))</f>
        <v/>
      </c>
      <c r="HZ57" s="269"/>
      <c r="IA57" s="270"/>
      <c r="IB57" s="271"/>
      <c r="IC57" s="271"/>
      <c r="ID57" s="272">
        <f t="shared" ref="ID57:ID60" si="650">COUNTIF(HV$57:HV$60,HV57)+COUNTIF(HX$57:HX$60,HV57)</f>
        <v>0</v>
      </c>
      <c r="IE57" s="272">
        <f t="shared" ref="IE57:IE60" si="651">COUNTIF(HV$57:HV$60,HX57)+COUNTIF(HX$57:HX$60,HX57)</f>
        <v>0</v>
      </c>
      <c r="IF57" s="272"/>
      <c r="IG57" s="273" t="str">
        <f t="shared" ref="IG57:IG60" si="652">IF(OR(HV57&lt;&gt;"",HX57&lt;&gt;""),IF(ID57&lt;&gt;1,0,COUNTIF($B$57:$B$60,HV57)+COUNTIF($D$57:$D$60,HV57))+IF(IE57&lt;&gt;1,0,COUNTIF($B$57:$B$60,HX57)+COUNTIF($D$57:$D$60,HX57)),"")</f>
        <v/>
      </c>
      <c r="IH57" s="133"/>
      <c r="II57" s="268"/>
      <c r="IJ57" s="254" t="str">
        <f>IF(II57="","",VLOOKUP(II57,Language!$D$5:$E$63,2,0))</f>
        <v/>
      </c>
      <c r="IK57" s="258"/>
      <c r="IL57" s="254" t="str">
        <f>IF(IK57="","",VLOOKUP(IK57,Language!$D$5:$E$63,2,0))</f>
        <v/>
      </c>
      <c r="IM57" s="269"/>
      <c r="IN57" s="270"/>
      <c r="IO57" s="271"/>
      <c r="IP57" s="271"/>
      <c r="IQ57" s="272">
        <f t="shared" ref="IQ57:IQ60" si="653">COUNTIF(II$57:II$60,II57)+COUNTIF(IK$57:IK$60,II57)</f>
        <v>0</v>
      </c>
      <c r="IR57" s="272">
        <f t="shared" ref="IR57:IR60" si="654">COUNTIF(II$57:II$60,IK57)+COUNTIF(IK$57:IK$60,IK57)</f>
        <v>0</v>
      </c>
      <c r="IS57" s="272"/>
      <c r="IT57" s="273" t="str">
        <f t="shared" ref="IT57:IT60" si="655">IF(OR(II57&lt;&gt;"",IK57&lt;&gt;""),IF(IQ57&lt;&gt;1,0,COUNTIF($B$57:$B$60,II57)+COUNTIF($D$57:$D$60,II57))+IF(IR57&lt;&gt;1,0,COUNTIF($B$57:$B$60,IK57)+COUNTIF($D$57:$D$60,IK57)),"")</f>
        <v/>
      </c>
      <c r="IU57" s="133"/>
      <c r="IV57" s="268"/>
      <c r="IW57" s="254" t="str">
        <f>IF(IV57="","",VLOOKUP(IV57,Language!$D$5:$E$63,2,0))</f>
        <v/>
      </c>
      <c r="IX57" s="258"/>
      <c r="IY57" s="254" t="str">
        <f>IF(IX57="","",VLOOKUP(IX57,Language!$D$5:$E$63,2,0))</f>
        <v/>
      </c>
      <c r="IZ57" s="269"/>
      <c r="JA57" s="270"/>
      <c r="JB57" s="271"/>
      <c r="JC57" s="271"/>
      <c r="JD57" s="272">
        <f t="shared" ref="JD57:JD60" si="656">COUNTIF(IV$57:IV$60,IV57)+COUNTIF(IX$57:IX$60,IV57)</f>
        <v>0</v>
      </c>
      <c r="JE57" s="272">
        <f t="shared" ref="JE57:JE60" si="657">COUNTIF(IV$57:IV$60,IX57)+COUNTIF(IX$57:IX$60,IX57)</f>
        <v>0</v>
      </c>
      <c r="JF57" s="272"/>
      <c r="JG57" s="273" t="str">
        <f t="shared" ref="JG57:JG60" si="658">IF(OR(IV57&lt;&gt;"",IX57&lt;&gt;""),IF(JD57&lt;&gt;1,0,COUNTIF($B$57:$B$60,IV57)+COUNTIF($D$57:$D$60,IV57))+IF(JE57&lt;&gt;1,0,COUNTIF($B$57:$B$60,IX57)+COUNTIF($D$57:$D$60,IX57)),"")</f>
        <v/>
      </c>
      <c r="JH57" s="133"/>
      <c r="JI57" s="268"/>
      <c r="JJ57" s="254" t="str">
        <f>IF(JI57="","",VLOOKUP(JI57,Language!$D$5:$E$63,2,0))</f>
        <v/>
      </c>
      <c r="JK57" s="258"/>
      <c r="JL57" s="254" t="str">
        <f>IF(JK57="","",VLOOKUP(JK57,Language!$D$5:$E$63,2,0))</f>
        <v/>
      </c>
      <c r="JM57" s="269"/>
      <c r="JN57" s="270"/>
      <c r="JO57" s="271"/>
      <c r="JP57" s="271"/>
      <c r="JQ57" s="272">
        <f t="shared" ref="JQ57:JQ60" si="659">COUNTIF(JI$57:JI$60,JI57)+COUNTIF(JK$57:JK$60,JI57)</f>
        <v>0</v>
      </c>
      <c r="JR57" s="272">
        <f t="shared" ref="JR57:JR60" si="660">COUNTIF(JI$57:JI$60,JK57)+COUNTIF(JK$57:JK$60,JK57)</f>
        <v>0</v>
      </c>
      <c r="JS57" s="272"/>
      <c r="JT57" s="273" t="str">
        <f t="shared" ref="JT57:JT60" si="661">IF(OR(JI57&lt;&gt;"",JK57&lt;&gt;""),IF(JQ57&lt;&gt;1,0,COUNTIF($B$57:$B$60,JI57)+COUNTIF($D$57:$D$60,JI57))+IF(JR57&lt;&gt;1,0,COUNTIF($B$57:$B$60,JK57)+COUNTIF($D$57:$D$60,JK57)),"")</f>
        <v/>
      </c>
      <c r="JU57" s="133"/>
      <c r="JV57" s="268"/>
      <c r="JW57" s="254" t="str">
        <f>IF(JV57="","",VLOOKUP(JV57,Language!$D$5:$E$63,2,0))</f>
        <v/>
      </c>
      <c r="JX57" s="258"/>
      <c r="JY57" s="254" t="str">
        <f>IF(JX57="","",VLOOKUP(JX57,Language!$D$5:$E$63,2,0))</f>
        <v/>
      </c>
      <c r="JZ57" s="269"/>
      <c r="KA57" s="270"/>
      <c r="KB57" s="271"/>
      <c r="KC57" s="271"/>
      <c r="KD57" s="272">
        <f t="shared" ref="KD57:KD60" si="662">COUNTIF(JV$57:JV$60,JV57)+COUNTIF(JX$57:JX$60,JV57)</f>
        <v>0</v>
      </c>
      <c r="KE57" s="272">
        <f t="shared" ref="KE57:KE60" si="663">COUNTIF(JV$57:JV$60,JX57)+COUNTIF(JX$57:JX$60,JX57)</f>
        <v>0</v>
      </c>
      <c r="KF57" s="272"/>
      <c r="KG57" s="273" t="str">
        <f t="shared" ref="KG57:KG60" si="664">IF(OR(JV57&lt;&gt;"",JX57&lt;&gt;""),IF(KD57&lt;&gt;1,0,COUNTIF($B$57:$B$60,JV57)+COUNTIF($D$57:$D$60,JV57))+IF(KE57&lt;&gt;1,0,COUNTIF($B$57:$B$60,JX57)+COUNTIF($D$57:$D$60,JX57)),"")</f>
        <v/>
      </c>
      <c r="KH57" s="133"/>
      <c r="KI57" s="268"/>
      <c r="KJ57" s="254" t="str">
        <f>IF(KI57="","",VLOOKUP(KI57,Language!$D$5:$E$63,2,0))</f>
        <v/>
      </c>
      <c r="KK57" s="258"/>
      <c r="KL57" s="254" t="str">
        <f>IF(KK57="","",VLOOKUP(KK57,Language!$D$5:$E$63,2,0))</f>
        <v/>
      </c>
      <c r="KM57" s="269"/>
      <c r="KN57" s="270"/>
      <c r="KO57" s="271"/>
      <c r="KP57" s="271"/>
      <c r="KQ57" s="272">
        <f t="shared" ref="KQ57:KQ60" si="665">COUNTIF(KI$57:KI$60,KI57)+COUNTIF(KK$57:KK$60,KI57)</f>
        <v>0</v>
      </c>
      <c r="KR57" s="272">
        <f t="shared" ref="KR57:KR60" si="666">COUNTIF(KI$57:KI$60,KK57)+COUNTIF(KK$57:KK$60,KK57)</f>
        <v>0</v>
      </c>
      <c r="KS57" s="272"/>
      <c r="KT57" s="273" t="str">
        <f t="shared" ref="KT57:KT60" si="667">IF(OR(KI57&lt;&gt;"",KK57&lt;&gt;""),IF(KQ57&lt;&gt;1,0,COUNTIF($B$57:$B$60,KI57)+COUNTIF($D$57:$D$60,KI57))+IF(KR57&lt;&gt;1,0,COUNTIF($B$57:$B$60,KK57)+COUNTIF($D$57:$D$60,KK57)),"")</f>
        <v/>
      </c>
      <c r="KU57" s="133"/>
      <c r="KV57" s="268"/>
      <c r="KW57" s="254" t="str">
        <f>IF(KV57="","",VLOOKUP(KV57,Language!$D$5:$E$63,2,0))</f>
        <v/>
      </c>
      <c r="KX57" s="258"/>
      <c r="KY57" s="254" t="str">
        <f>IF(KX57="","",VLOOKUP(KX57,Language!$D$5:$E$63,2,0))</f>
        <v/>
      </c>
      <c r="KZ57" s="269"/>
      <c r="LA57" s="270"/>
      <c r="LB57" s="271"/>
      <c r="LC57" s="271"/>
      <c r="LD57" s="272">
        <f t="shared" ref="LD57:LD60" si="668">COUNTIF(KV$57:KV$60,KV57)+COUNTIF(KX$57:KX$60,KV57)</f>
        <v>0</v>
      </c>
      <c r="LE57" s="272">
        <f t="shared" ref="LE57:LE60" si="669">COUNTIF(KV$57:KV$60,KX57)+COUNTIF(KX$57:KX$60,KX57)</f>
        <v>0</v>
      </c>
      <c r="LF57" s="272"/>
      <c r="LG57" s="273" t="str">
        <f t="shared" ref="LG57:LG60" si="670">IF(OR(KV57&lt;&gt;"",KX57&lt;&gt;""),IF(LD57&lt;&gt;1,0,COUNTIF($B$57:$B$60,KV57)+COUNTIF($D$57:$D$60,KV57))+IF(LE57&lt;&gt;1,0,COUNTIF($B$57:$B$60,KX57)+COUNTIF($D$57:$D$60,KX57)),"")</f>
        <v/>
      </c>
      <c r="LH57" s="133"/>
      <c r="LI57" s="268"/>
      <c r="LJ57" s="254" t="str">
        <f>IF(LI57="","",VLOOKUP(LI57,Language!$D$5:$E$63,2,0))</f>
        <v/>
      </c>
      <c r="LK57" s="258"/>
      <c r="LL57" s="254" t="str">
        <f>IF(LK57="","",VLOOKUP(LK57,Language!$D$5:$E$63,2,0))</f>
        <v/>
      </c>
      <c r="LM57" s="269"/>
      <c r="LN57" s="270"/>
      <c r="LO57" s="271"/>
      <c r="LP57" s="271"/>
      <c r="LQ57" s="272">
        <f t="shared" ref="LQ57:LQ60" si="671">COUNTIF(LI$57:LI$60,LI57)+COUNTIF(LK$57:LK$60,LI57)</f>
        <v>0</v>
      </c>
      <c r="LR57" s="272">
        <f t="shared" ref="LR57:LR60" si="672">COUNTIF(LI$57:LI$60,LK57)+COUNTIF(LK$57:LK$60,LK57)</f>
        <v>0</v>
      </c>
      <c r="LS57" s="272"/>
      <c r="LT57" s="273" t="str">
        <f t="shared" ref="LT57:LT60" si="673">IF(OR(LI57&lt;&gt;"",LK57&lt;&gt;""),IF(LQ57&lt;&gt;1,0,COUNTIF($B$57:$B$60,LI57)+COUNTIF($D$57:$D$60,LI57))+IF(LR57&lt;&gt;1,0,COUNTIF($B$57:$B$60,LK57)+COUNTIF($D$57:$D$60,LK57)),"")</f>
        <v/>
      </c>
      <c r="LU57" s="133"/>
      <c r="LV57" s="268"/>
      <c r="LW57" s="254" t="str">
        <f>IF(LV57="","",VLOOKUP(LV57,Language!$D$5:$E$63,2,0))</f>
        <v/>
      </c>
      <c r="LX57" s="258"/>
      <c r="LY57" s="254" t="str">
        <f>IF(LX57="","",VLOOKUP(LX57,Language!$D$5:$E$63,2,0))</f>
        <v/>
      </c>
      <c r="LZ57" s="269"/>
      <c r="MA57" s="270"/>
      <c r="MB57" s="271"/>
      <c r="MC57" s="271"/>
      <c r="MD57" s="272">
        <f t="shared" ref="MD57:MD60" si="674">COUNTIF(LV$57:LV$60,LV57)+COUNTIF(LX$57:LX$60,LV57)</f>
        <v>0</v>
      </c>
      <c r="ME57" s="272">
        <f t="shared" ref="ME57:ME60" si="675">COUNTIF(LV$57:LV$60,LX57)+COUNTIF(LX$57:LX$60,LX57)</f>
        <v>0</v>
      </c>
      <c r="MF57" s="272"/>
      <c r="MG57" s="273" t="str">
        <f t="shared" ref="MG57:MG60" si="676">IF(OR(LV57&lt;&gt;"",LX57&lt;&gt;""),IF(MD57&lt;&gt;1,0,COUNTIF($B$57:$B$60,LV57)+COUNTIF($D$57:$D$60,LV57))+IF(ME57&lt;&gt;1,0,COUNTIF($B$57:$B$60,LX57)+COUNTIF($D$57:$D$60,LX57)),"")</f>
        <v/>
      </c>
    </row>
    <row r="58">
      <c r="A58" s="172"/>
      <c r="B58" s="253">
        <f t="array" ref="B58">IF(C58="","",INDEX(Groups!$C$7:$C$35,MATCH(C58,Groups!$D$7:$D$35,0)))</f>
        <v>17</v>
      </c>
      <c r="C58" s="254" t="str">
        <f>INDIRECT("'"&amp;References!$A$1&amp;"'!"&amp;"$I$64")</f>
        <v>Czechia</v>
      </c>
      <c r="D58" s="255">
        <f t="array" ref="D58">IF(E58="","",INDEX(Groups!$C$7:$C$35,MATCH(E58,Groups!$D$7:$D$35,0)))</f>
        <v>2</v>
      </c>
      <c r="E58" s="254" t="str">
        <f>INDIRECT("'"&amp;References!$A$1&amp;"'!"&amp;"$K$64")</f>
        <v>France</v>
      </c>
      <c r="F58" s="256">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257">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H58" s="133"/>
      <c r="I58" s="268"/>
      <c r="J58" s="254" t="str">
        <f>IF(I58="","",VLOOKUP(I58,Language!$D$5:$E$63,2,0))</f>
        <v/>
      </c>
      <c r="K58" s="258"/>
      <c r="L58" s="254" t="str">
        <f>IF(K58="","",VLOOKUP(K58,Language!$D$5:$E$63,2,0))</f>
        <v/>
      </c>
      <c r="M58" s="274"/>
      <c r="N58" s="275"/>
      <c r="O58" s="276"/>
      <c r="P58" s="276"/>
      <c r="Q58" s="277">
        <f t="shared" si="599"/>
        <v>0</v>
      </c>
      <c r="R58" s="277">
        <f t="shared" si="600"/>
        <v>0</v>
      </c>
      <c r="S58" s="277"/>
      <c r="T58" s="273" t="str">
        <f t="shared" si="601"/>
        <v/>
      </c>
      <c r="U58" s="133"/>
      <c r="V58" s="268"/>
      <c r="W58" s="254" t="str">
        <f>IF(V58="","",VLOOKUP(V58,Language!$D$5:$E$63,2,0))</f>
        <v/>
      </c>
      <c r="X58" s="258"/>
      <c r="Y58" s="254" t="str">
        <f>IF(X58="","",VLOOKUP(X58,Language!$D$5:$E$63,2,0))</f>
        <v/>
      </c>
      <c r="Z58" s="274"/>
      <c r="AA58" s="275"/>
      <c r="AB58" s="276"/>
      <c r="AC58" s="276"/>
      <c r="AD58" s="277">
        <f t="shared" si="602"/>
        <v>0</v>
      </c>
      <c r="AE58" s="277">
        <f t="shared" si="603"/>
        <v>0</v>
      </c>
      <c r="AF58" s="277"/>
      <c r="AG58" s="273" t="str">
        <f t="shared" si="604"/>
        <v/>
      </c>
      <c r="AH58" s="133"/>
      <c r="AI58" s="268"/>
      <c r="AJ58" s="254" t="str">
        <f>IF(AI58="","",VLOOKUP(AI58,Language!$D$5:$E$63,2,0))</f>
        <v/>
      </c>
      <c r="AK58" s="258"/>
      <c r="AL58" s="254" t="str">
        <f>IF(AK58="","",VLOOKUP(AK58,Language!$D$5:$E$63,2,0))</f>
        <v/>
      </c>
      <c r="AM58" s="274"/>
      <c r="AN58" s="275"/>
      <c r="AO58" s="276"/>
      <c r="AP58" s="276"/>
      <c r="AQ58" s="277">
        <f t="shared" si="605"/>
        <v>0</v>
      </c>
      <c r="AR58" s="277">
        <f t="shared" si="606"/>
        <v>0</v>
      </c>
      <c r="AS58" s="277"/>
      <c r="AT58" s="273" t="str">
        <f t="shared" si="607"/>
        <v/>
      </c>
      <c r="AU58" s="133"/>
      <c r="AV58" s="268"/>
      <c r="AW58" s="254" t="str">
        <f>IF(AV58="","",VLOOKUP(AV58,Language!$D$5:$E$63,2,0))</f>
        <v/>
      </c>
      <c r="AX58" s="258"/>
      <c r="AY58" s="254" t="str">
        <f>IF(AX58="","",VLOOKUP(AX58,Language!$D$5:$E$63,2,0))</f>
        <v/>
      </c>
      <c r="AZ58" s="274"/>
      <c r="BA58" s="275"/>
      <c r="BB58" s="276"/>
      <c r="BC58" s="276"/>
      <c r="BD58" s="277">
        <f t="shared" si="608"/>
        <v>0</v>
      </c>
      <c r="BE58" s="277">
        <f t="shared" si="609"/>
        <v>0</v>
      </c>
      <c r="BF58" s="277"/>
      <c r="BG58" s="273" t="str">
        <f t="shared" si="610"/>
        <v/>
      </c>
      <c r="BH58" s="133"/>
      <c r="BI58" s="268"/>
      <c r="BJ58" s="254" t="str">
        <f>IF(BI58="","",VLOOKUP(BI58,Language!$D$5:$E$63,2,0))</f>
        <v/>
      </c>
      <c r="BK58" s="258"/>
      <c r="BL58" s="254" t="str">
        <f>IF(BK58="","",VLOOKUP(BK58,Language!$D$5:$E$63,2,0))</f>
        <v/>
      </c>
      <c r="BM58" s="274"/>
      <c r="BN58" s="275"/>
      <c r="BO58" s="276"/>
      <c r="BP58" s="276"/>
      <c r="BQ58" s="277">
        <f t="shared" si="611"/>
        <v>0</v>
      </c>
      <c r="BR58" s="277">
        <f t="shared" si="612"/>
        <v>0</v>
      </c>
      <c r="BS58" s="277"/>
      <c r="BT58" s="273" t="str">
        <f t="shared" si="613"/>
        <v/>
      </c>
      <c r="BU58" s="133"/>
      <c r="BV58" s="268"/>
      <c r="BW58" s="254" t="str">
        <f>IF(BV58="","",VLOOKUP(BV58,Language!$D$5:$E$63,2,0))</f>
        <v/>
      </c>
      <c r="BX58" s="258"/>
      <c r="BY58" s="254" t="str">
        <f>IF(BX58="","",VLOOKUP(BX58,Language!$D$5:$E$63,2,0))</f>
        <v/>
      </c>
      <c r="BZ58" s="274"/>
      <c r="CA58" s="275"/>
      <c r="CB58" s="276"/>
      <c r="CC58" s="276"/>
      <c r="CD58" s="277">
        <f t="shared" si="614"/>
        <v>0</v>
      </c>
      <c r="CE58" s="277">
        <f t="shared" si="615"/>
        <v>0</v>
      </c>
      <c r="CF58" s="277"/>
      <c r="CG58" s="273" t="str">
        <f t="shared" si="616"/>
        <v/>
      </c>
      <c r="CH58" s="133"/>
      <c r="CI58" s="268"/>
      <c r="CJ58" s="254" t="str">
        <f>IF(CI58="","",VLOOKUP(CI58,Language!$D$5:$E$63,2,0))</f>
        <v/>
      </c>
      <c r="CK58" s="258"/>
      <c r="CL58" s="254" t="str">
        <f>IF(CK58="","",VLOOKUP(CK58,Language!$D$5:$E$63,2,0))</f>
        <v/>
      </c>
      <c r="CM58" s="274"/>
      <c r="CN58" s="275"/>
      <c r="CO58" s="276"/>
      <c r="CP58" s="276"/>
      <c r="CQ58" s="277">
        <f t="shared" si="617"/>
        <v>0</v>
      </c>
      <c r="CR58" s="277">
        <f t="shared" si="618"/>
        <v>0</v>
      </c>
      <c r="CS58" s="277"/>
      <c r="CT58" s="273" t="str">
        <f t="shared" si="619"/>
        <v/>
      </c>
      <c r="CU58" s="133"/>
      <c r="CV58" s="268"/>
      <c r="CW58" s="254" t="str">
        <f>IF(CV58="","",VLOOKUP(CV58,Language!$D$5:$E$63,2,0))</f>
        <v/>
      </c>
      <c r="CX58" s="258"/>
      <c r="CY58" s="254" t="str">
        <f>IF(CX58="","",VLOOKUP(CX58,Language!$D$5:$E$63,2,0))</f>
        <v/>
      </c>
      <c r="CZ58" s="274"/>
      <c r="DA58" s="275"/>
      <c r="DB58" s="276"/>
      <c r="DC58" s="276"/>
      <c r="DD58" s="277">
        <f t="shared" si="620"/>
        <v>0</v>
      </c>
      <c r="DE58" s="277">
        <f t="shared" si="621"/>
        <v>0</v>
      </c>
      <c r="DF58" s="277"/>
      <c r="DG58" s="273" t="str">
        <f t="shared" si="622"/>
        <v/>
      </c>
      <c r="DH58" s="133"/>
      <c r="DI58" s="268"/>
      <c r="DJ58" s="254" t="str">
        <f>IF(DI58="","",VLOOKUP(DI58,Language!$D$5:$E$63,2,0))</f>
        <v/>
      </c>
      <c r="DK58" s="258"/>
      <c r="DL58" s="254" t="str">
        <f>IF(DK58="","",VLOOKUP(DK58,Language!$D$5:$E$63,2,0))</f>
        <v/>
      </c>
      <c r="DM58" s="274"/>
      <c r="DN58" s="275"/>
      <c r="DO58" s="276"/>
      <c r="DP58" s="276"/>
      <c r="DQ58" s="277">
        <f t="shared" si="623"/>
        <v>0</v>
      </c>
      <c r="DR58" s="277">
        <f t="shared" si="624"/>
        <v>0</v>
      </c>
      <c r="DS58" s="277"/>
      <c r="DT58" s="273" t="str">
        <f t="shared" si="625"/>
        <v/>
      </c>
      <c r="DU58" s="133"/>
      <c r="DV58" s="268"/>
      <c r="DW58" s="254" t="str">
        <f>IF(DV58="","",VLOOKUP(DV58,Language!$D$5:$E$63,2,0))</f>
        <v/>
      </c>
      <c r="DX58" s="258"/>
      <c r="DY58" s="254" t="str">
        <f>IF(DX58="","",VLOOKUP(DX58,Language!$D$5:$E$63,2,0))</f>
        <v/>
      </c>
      <c r="DZ58" s="274"/>
      <c r="EA58" s="275"/>
      <c r="EB58" s="276"/>
      <c r="EC58" s="276"/>
      <c r="ED58" s="277">
        <f t="shared" si="626"/>
        <v>0</v>
      </c>
      <c r="EE58" s="277">
        <f t="shared" si="627"/>
        <v>0</v>
      </c>
      <c r="EF58" s="277"/>
      <c r="EG58" s="273" t="str">
        <f t="shared" si="628"/>
        <v/>
      </c>
      <c r="EH58" s="133"/>
      <c r="EI58" s="268"/>
      <c r="EJ58" s="254" t="str">
        <f>IF(EI58="","",VLOOKUP(EI58,Language!$D$5:$E$63,2,0))</f>
        <v/>
      </c>
      <c r="EK58" s="258"/>
      <c r="EL58" s="254" t="str">
        <f>IF(EK58="","",VLOOKUP(EK58,Language!$D$5:$E$63,2,0))</f>
        <v/>
      </c>
      <c r="EM58" s="274"/>
      <c r="EN58" s="275"/>
      <c r="EO58" s="276"/>
      <c r="EP58" s="276"/>
      <c r="EQ58" s="277">
        <f t="shared" si="629"/>
        <v>0</v>
      </c>
      <c r="ER58" s="277">
        <f t="shared" si="630"/>
        <v>0</v>
      </c>
      <c r="ES58" s="277"/>
      <c r="ET58" s="273" t="str">
        <f t="shared" si="631"/>
        <v/>
      </c>
      <c r="EU58" s="133"/>
      <c r="EV58" s="268"/>
      <c r="EW58" s="254" t="str">
        <f>IF(EV58="","",VLOOKUP(EV58,Language!$D$5:$E$63,2,0))</f>
        <v/>
      </c>
      <c r="EX58" s="258"/>
      <c r="EY58" s="254" t="str">
        <f>IF(EX58="","",VLOOKUP(EX58,Language!$D$5:$E$63,2,0))</f>
        <v/>
      </c>
      <c r="EZ58" s="274"/>
      <c r="FA58" s="275"/>
      <c r="FB58" s="276"/>
      <c r="FC58" s="276"/>
      <c r="FD58" s="277">
        <f t="shared" si="632"/>
        <v>0</v>
      </c>
      <c r="FE58" s="277">
        <f t="shared" si="633"/>
        <v>0</v>
      </c>
      <c r="FF58" s="277"/>
      <c r="FG58" s="273" t="str">
        <f t="shared" si="634"/>
        <v/>
      </c>
      <c r="FH58" s="133"/>
      <c r="FI58" s="268"/>
      <c r="FJ58" s="254" t="str">
        <f>IF(FI58="","",VLOOKUP(FI58,Language!$D$5:$E$63,2,0))</f>
        <v/>
      </c>
      <c r="FK58" s="258"/>
      <c r="FL58" s="254" t="str">
        <f>IF(FK58="","",VLOOKUP(FK58,Language!$D$5:$E$63,2,0))</f>
        <v/>
      </c>
      <c r="FM58" s="274"/>
      <c r="FN58" s="275"/>
      <c r="FO58" s="276"/>
      <c r="FP58" s="276"/>
      <c r="FQ58" s="277">
        <f t="shared" si="635"/>
        <v>0</v>
      </c>
      <c r="FR58" s="277">
        <f t="shared" si="636"/>
        <v>0</v>
      </c>
      <c r="FS58" s="277"/>
      <c r="FT58" s="273" t="str">
        <f t="shared" si="637"/>
        <v/>
      </c>
      <c r="FU58" s="133"/>
      <c r="FV58" s="268"/>
      <c r="FW58" s="254" t="str">
        <f>IF(FV58="","",VLOOKUP(FV58,Language!$D$5:$E$63,2,0))</f>
        <v/>
      </c>
      <c r="FX58" s="258"/>
      <c r="FY58" s="254" t="str">
        <f>IF(FX58="","",VLOOKUP(FX58,Language!$D$5:$E$63,2,0))</f>
        <v/>
      </c>
      <c r="FZ58" s="274"/>
      <c r="GA58" s="275"/>
      <c r="GB58" s="276"/>
      <c r="GC58" s="276"/>
      <c r="GD58" s="277">
        <f t="shared" si="638"/>
        <v>0</v>
      </c>
      <c r="GE58" s="277">
        <f t="shared" si="639"/>
        <v>0</v>
      </c>
      <c r="GF58" s="277"/>
      <c r="GG58" s="273" t="str">
        <f t="shared" si="640"/>
        <v/>
      </c>
      <c r="GH58" s="133"/>
      <c r="GI58" s="268"/>
      <c r="GJ58" s="254" t="str">
        <f>IF(GI58="","",VLOOKUP(GI58,Language!$D$5:$E$63,2,0))</f>
        <v/>
      </c>
      <c r="GK58" s="258"/>
      <c r="GL58" s="254" t="str">
        <f>IF(GK58="","",VLOOKUP(GK58,Language!$D$5:$E$63,2,0))</f>
        <v/>
      </c>
      <c r="GM58" s="274"/>
      <c r="GN58" s="275"/>
      <c r="GO58" s="276"/>
      <c r="GP58" s="276"/>
      <c r="GQ58" s="277">
        <f t="shared" si="641"/>
        <v>0</v>
      </c>
      <c r="GR58" s="277">
        <f t="shared" si="642"/>
        <v>0</v>
      </c>
      <c r="GS58" s="277"/>
      <c r="GT58" s="273" t="str">
        <f t="shared" si="643"/>
        <v/>
      </c>
      <c r="GU58" s="133"/>
      <c r="GV58" s="268"/>
      <c r="GW58" s="254" t="str">
        <f>IF(GV58="","",VLOOKUP(GV58,Language!$D$5:$E$63,2,0))</f>
        <v/>
      </c>
      <c r="GX58" s="258"/>
      <c r="GY58" s="254" t="str">
        <f>IF(GX58="","",VLOOKUP(GX58,Language!$D$5:$E$63,2,0))</f>
        <v/>
      </c>
      <c r="GZ58" s="274"/>
      <c r="HA58" s="275"/>
      <c r="HB58" s="276"/>
      <c r="HC58" s="276"/>
      <c r="HD58" s="277">
        <f t="shared" si="644"/>
        <v>0</v>
      </c>
      <c r="HE58" s="277">
        <f t="shared" si="645"/>
        <v>0</v>
      </c>
      <c r="HF58" s="277"/>
      <c r="HG58" s="273" t="str">
        <f t="shared" si="646"/>
        <v/>
      </c>
      <c r="HH58" s="133"/>
      <c r="HI58" s="268"/>
      <c r="HJ58" s="254" t="str">
        <f>IF(HI58="","",VLOOKUP(HI58,Language!$D$5:$E$63,2,0))</f>
        <v/>
      </c>
      <c r="HK58" s="258"/>
      <c r="HL58" s="254" t="str">
        <f>IF(HK58="","",VLOOKUP(HK58,Language!$D$5:$E$63,2,0))</f>
        <v/>
      </c>
      <c r="HM58" s="274"/>
      <c r="HN58" s="275"/>
      <c r="HO58" s="276"/>
      <c r="HP58" s="276"/>
      <c r="HQ58" s="277">
        <f t="shared" si="647"/>
        <v>0</v>
      </c>
      <c r="HR58" s="277">
        <f t="shared" si="648"/>
        <v>0</v>
      </c>
      <c r="HS58" s="277"/>
      <c r="HT58" s="273" t="str">
        <f t="shared" si="649"/>
        <v/>
      </c>
      <c r="HU58" s="133"/>
      <c r="HV58" s="268"/>
      <c r="HW58" s="254" t="str">
        <f>IF(HV58="","",VLOOKUP(HV58,Language!$D$5:$E$63,2,0))</f>
        <v/>
      </c>
      <c r="HX58" s="258"/>
      <c r="HY58" s="254" t="str">
        <f>IF(HX58="","",VLOOKUP(HX58,Language!$D$5:$E$63,2,0))</f>
        <v/>
      </c>
      <c r="HZ58" s="274"/>
      <c r="IA58" s="275"/>
      <c r="IB58" s="276"/>
      <c r="IC58" s="276"/>
      <c r="ID58" s="277">
        <f t="shared" si="650"/>
        <v>0</v>
      </c>
      <c r="IE58" s="277">
        <f t="shared" si="651"/>
        <v>0</v>
      </c>
      <c r="IF58" s="277"/>
      <c r="IG58" s="273" t="str">
        <f t="shared" si="652"/>
        <v/>
      </c>
      <c r="IH58" s="133"/>
      <c r="II58" s="268"/>
      <c r="IJ58" s="254" t="str">
        <f>IF(II58="","",VLOOKUP(II58,Language!$D$5:$E$63,2,0))</f>
        <v/>
      </c>
      <c r="IK58" s="258"/>
      <c r="IL58" s="254" t="str">
        <f>IF(IK58="","",VLOOKUP(IK58,Language!$D$5:$E$63,2,0))</f>
        <v/>
      </c>
      <c r="IM58" s="274"/>
      <c r="IN58" s="275"/>
      <c r="IO58" s="276"/>
      <c r="IP58" s="276"/>
      <c r="IQ58" s="277">
        <f t="shared" si="653"/>
        <v>0</v>
      </c>
      <c r="IR58" s="277">
        <f t="shared" si="654"/>
        <v>0</v>
      </c>
      <c r="IS58" s="277"/>
      <c r="IT58" s="273" t="str">
        <f t="shared" si="655"/>
        <v/>
      </c>
      <c r="IU58" s="133"/>
      <c r="IV58" s="268"/>
      <c r="IW58" s="254" t="str">
        <f>IF(IV58="","",VLOOKUP(IV58,Language!$D$5:$E$63,2,0))</f>
        <v/>
      </c>
      <c r="IX58" s="258"/>
      <c r="IY58" s="254" t="str">
        <f>IF(IX58="","",VLOOKUP(IX58,Language!$D$5:$E$63,2,0))</f>
        <v/>
      </c>
      <c r="IZ58" s="274"/>
      <c r="JA58" s="275"/>
      <c r="JB58" s="276"/>
      <c r="JC58" s="276"/>
      <c r="JD58" s="277">
        <f t="shared" si="656"/>
        <v>0</v>
      </c>
      <c r="JE58" s="277">
        <f t="shared" si="657"/>
        <v>0</v>
      </c>
      <c r="JF58" s="277"/>
      <c r="JG58" s="273" t="str">
        <f t="shared" si="658"/>
        <v/>
      </c>
      <c r="JH58" s="133"/>
      <c r="JI58" s="268"/>
      <c r="JJ58" s="254" t="str">
        <f>IF(JI58="","",VLOOKUP(JI58,Language!$D$5:$E$63,2,0))</f>
        <v/>
      </c>
      <c r="JK58" s="258"/>
      <c r="JL58" s="254" t="str">
        <f>IF(JK58="","",VLOOKUP(JK58,Language!$D$5:$E$63,2,0))</f>
        <v/>
      </c>
      <c r="JM58" s="274"/>
      <c r="JN58" s="275"/>
      <c r="JO58" s="276"/>
      <c r="JP58" s="276"/>
      <c r="JQ58" s="277">
        <f t="shared" si="659"/>
        <v>0</v>
      </c>
      <c r="JR58" s="277">
        <f t="shared" si="660"/>
        <v>0</v>
      </c>
      <c r="JS58" s="277"/>
      <c r="JT58" s="273" t="str">
        <f t="shared" si="661"/>
        <v/>
      </c>
      <c r="JU58" s="133"/>
      <c r="JV58" s="268"/>
      <c r="JW58" s="254" t="str">
        <f>IF(JV58="","",VLOOKUP(JV58,Language!$D$5:$E$63,2,0))</f>
        <v/>
      </c>
      <c r="JX58" s="258"/>
      <c r="JY58" s="254" t="str">
        <f>IF(JX58="","",VLOOKUP(JX58,Language!$D$5:$E$63,2,0))</f>
        <v/>
      </c>
      <c r="JZ58" s="274"/>
      <c r="KA58" s="275"/>
      <c r="KB58" s="276"/>
      <c r="KC58" s="276"/>
      <c r="KD58" s="277">
        <f t="shared" si="662"/>
        <v>0</v>
      </c>
      <c r="KE58" s="277">
        <f t="shared" si="663"/>
        <v>0</v>
      </c>
      <c r="KF58" s="277"/>
      <c r="KG58" s="273" t="str">
        <f t="shared" si="664"/>
        <v/>
      </c>
      <c r="KH58" s="133"/>
      <c r="KI58" s="268"/>
      <c r="KJ58" s="254" t="str">
        <f>IF(KI58="","",VLOOKUP(KI58,Language!$D$5:$E$63,2,0))</f>
        <v/>
      </c>
      <c r="KK58" s="258"/>
      <c r="KL58" s="254" t="str">
        <f>IF(KK58="","",VLOOKUP(KK58,Language!$D$5:$E$63,2,0))</f>
        <v/>
      </c>
      <c r="KM58" s="274"/>
      <c r="KN58" s="275"/>
      <c r="KO58" s="276"/>
      <c r="KP58" s="276"/>
      <c r="KQ58" s="277">
        <f t="shared" si="665"/>
        <v>0</v>
      </c>
      <c r="KR58" s="277">
        <f t="shared" si="666"/>
        <v>0</v>
      </c>
      <c r="KS58" s="277"/>
      <c r="KT58" s="273" t="str">
        <f t="shared" si="667"/>
        <v/>
      </c>
      <c r="KU58" s="133"/>
      <c r="KV58" s="268"/>
      <c r="KW58" s="254" t="str">
        <f>IF(KV58="","",VLOOKUP(KV58,Language!$D$5:$E$63,2,0))</f>
        <v/>
      </c>
      <c r="KX58" s="258"/>
      <c r="KY58" s="254" t="str">
        <f>IF(KX58="","",VLOOKUP(KX58,Language!$D$5:$E$63,2,0))</f>
        <v/>
      </c>
      <c r="KZ58" s="274"/>
      <c r="LA58" s="275"/>
      <c r="LB58" s="276"/>
      <c r="LC58" s="276"/>
      <c r="LD58" s="277">
        <f t="shared" si="668"/>
        <v>0</v>
      </c>
      <c r="LE58" s="277">
        <f t="shared" si="669"/>
        <v>0</v>
      </c>
      <c r="LF58" s="277"/>
      <c r="LG58" s="273" t="str">
        <f t="shared" si="670"/>
        <v/>
      </c>
      <c r="LH58" s="133"/>
      <c r="LI58" s="268"/>
      <c r="LJ58" s="254" t="str">
        <f>IF(LI58="","",VLOOKUP(LI58,Language!$D$5:$E$63,2,0))</f>
        <v/>
      </c>
      <c r="LK58" s="258"/>
      <c r="LL58" s="254" t="str">
        <f>IF(LK58="","",VLOOKUP(LK58,Language!$D$5:$E$63,2,0))</f>
        <v/>
      </c>
      <c r="LM58" s="274"/>
      <c r="LN58" s="275"/>
      <c r="LO58" s="276"/>
      <c r="LP58" s="276"/>
      <c r="LQ58" s="277">
        <f t="shared" si="671"/>
        <v>0</v>
      </c>
      <c r="LR58" s="277">
        <f t="shared" si="672"/>
        <v>0</v>
      </c>
      <c r="LS58" s="277"/>
      <c r="LT58" s="273" t="str">
        <f t="shared" si="673"/>
        <v/>
      </c>
      <c r="LU58" s="133"/>
      <c r="LV58" s="268"/>
      <c r="LW58" s="254" t="str">
        <f>IF(LV58="","",VLOOKUP(LV58,Language!$D$5:$E$63,2,0))</f>
        <v/>
      </c>
      <c r="LX58" s="258"/>
      <c r="LY58" s="254" t="str">
        <f>IF(LX58="","",VLOOKUP(LX58,Language!$D$5:$E$63,2,0))</f>
        <v/>
      </c>
      <c r="LZ58" s="274"/>
      <c r="MA58" s="275"/>
      <c r="MB58" s="276"/>
      <c r="MC58" s="276"/>
      <c r="MD58" s="277">
        <f t="shared" si="674"/>
        <v>0</v>
      </c>
      <c r="ME58" s="277">
        <f t="shared" si="675"/>
        <v>0</v>
      </c>
      <c r="MF58" s="277"/>
      <c r="MG58" s="273" t="str">
        <f t="shared" si="676"/>
        <v/>
      </c>
    </row>
    <row r="59">
      <c r="A59" s="172"/>
      <c r="B59" s="253">
        <f t="array" ref="B59">IF(C59="","",INDEX(Groups!$C$7:$C$35,MATCH(C59,Groups!$D$7:$D$35,0)))</f>
        <v>4</v>
      </c>
      <c r="C59" s="254" t="str">
        <f>INDIRECT("'"&amp;References!$A$1&amp;"'!"&amp;"$O$64")</f>
        <v>Belgium</v>
      </c>
      <c r="D59" s="255">
        <f t="array" ref="D59">IF(E59="","",INDEX(Groups!$C$7:$C$35,MATCH(E59,Groups!$D$7:$D$35,0)))</f>
        <v>12</v>
      </c>
      <c r="E59" s="254" t="str">
        <f>INDIRECT("'"&amp;References!$A$1&amp;"'!"&amp;"$Q$64")</f>
        <v>Netherlands</v>
      </c>
      <c r="F59" s="256">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57">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H59" s="133"/>
      <c r="I59" s="268"/>
      <c r="J59" s="254" t="str">
        <f>IF(I59="","",VLOOKUP(I59,Language!$D$5:$E$63,2,0))</f>
        <v/>
      </c>
      <c r="K59" s="258"/>
      <c r="L59" s="254" t="str">
        <f>IF(K59="","",VLOOKUP(K59,Language!$D$5:$E$63,2,0))</f>
        <v/>
      </c>
      <c r="M59" s="274"/>
      <c r="N59" s="275"/>
      <c r="O59" s="276"/>
      <c r="P59" s="276"/>
      <c r="Q59" s="277">
        <f t="shared" si="599"/>
        <v>0</v>
      </c>
      <c r="R59" s="277">
        <f t="shared" si="600"/>
        <v>0</v>
      </c>
      <c r="S59" s="277"/>
      <c r="T59" s="273" t="str">
        <f t="shared" si="601"/>
        <v/>
      </c>
      <c r="U59" s="133"/>
      <c r="V59" s="268"/>
      <c r="W59" s="254" t="str">
        <f>IF(V59="","",VLOOKUP(V59,Language!$D$5:$E$63,2,0))</f>
        <v/>
      </c>
      <c r="X59" s="258"/>
      <c r="Y59" s="254" t="str">
        <f>IF(X59="","",VLOOKUP(X59,Language!$D$5:$E$63,2,0))</f>
        <v/>
      </c>
      <c r="Z59" s="274"/>
      <c r="AA59" s="275"/>
      <c r="AB59" s="276"/>
      <c r="AC59" s="276"/>
      <c r="AD59" s="277">
        <f t="shared" si="602"/>
        <v>0</v>
      </c>
      <c r="AE59" s="277">
        <f t="shared" si="603"/>
        <v>0</v>
      </c>
      <c r="AF59" s="277"/>
      <c r="AG59" s="273" t="str">
        <f t="shared" si="604"/>
        <v/>
      </c>
      <c r="AH59" s="133"/>
      <c r="AI59" s="268"/>
      <c r="AJ59" s="254" t="str">
        <f>IF(AI59="","",VLOOKUP(AI59,Language!$D$5:$E$63,2,0))</f>
        <v/>
      </c>
      <c r="AK59" s="258"/>
      <c r="AL59" s="254" t="str">
        <f>IF(AK59="","",VLOOKUP(AK59,Language!$D$5:$E$63,2,0))</f>
        <v/>
      </c>
      <c r="AM59" s="274"/>
      <c r="AN59" s="275"/>
      <c r="AO59" s="276"/>
      <c r="AP59" s="276"/>
      <c r="AQ59" s="277">
        <f t="shared" si="605"/>
        <v>0</v>
      </c>
      <c r="AR59" s="277">
        <f t="shared" si="606"/>
        <v>0</v>
      </c>
      <c r="AS59" s="277"/>
      <c r="AT59" s="273" t="str">
        <f t="shared" si="607"/>
        <v/>
      </c>
      <c r="AU59" s="133"/>
      <c r="AV59" s="268"/>
      <c r="AW59" s="254" t="str">
        <f>IF(AV59="","",VLOOKUP(AV59,Language!$D$5:$E$63,2,0))</f>
        <v/>
      </c>
      <c r="AX59" s="258"/>
      <c r="AY59" s="254" t="str">
        <f>IF(AX59="","",VLOOKUP(AX59,Language!$D$5:$E$63,2,0))</f>
        <v/>
      </c>
      <c r="AZ59" s="274"/>
      <c r="BA59" s="275"/>
      <c r="BB59" s="276"/>
      <c r="BC59" s="276"/>
      <c r="BD59" s="277">
        <f t="shared" si="608"/>
        <v>0</v>
      </c>
      <c r="BE59" s="277">
        <f t="shared" si="609"/>
        <v>0</v>
      </c>
      <c r="BF59" s="277"/>
      <c r="BG59" s="273" t="str">
        <f t="shared" si="610"/>
        <v/>
      </c>
      <c r="BH59" s="133"/>
      <c r="BI59" s="268"/>
      <c r="BJ59" s="254" t="str">
        <f>IF(BI59="","",VLOOKUP(BI59,Language!$D$5:$E$63,2,0))</f>
        <v/>
      </c>
      <c r="BK59" s="258"/>
      <c r="BL59" s="254" t="str">
        <f>IF(BK59="","",VLOOKUP(BK59,Language!$D$5:$E$63,2,0))</f>
        <v/>
      </c>
      <c r="BM59" s="274"/>
      <c r="BN59" s="275"/>
      <c r="BO59" s="276"/>
      <c r="BP59" s="276"/>
      <c r="BQ59" s="277">
        <f t="shared" si="611"/>
        <v>0</v>
      </c>
      <c r="BR59" s="277">
        <f t="shared" si="612"/>
        <v>0</v>
      </c>
      <c r="BS59" s="277"/>
      <c r="BT59" s="273" t="str">
        <f t="shared" si="613"/>
        <v/>
      </c>
      <c r="BU59" s="133"/>
      <c r="BV59" s="268"/>
      <c r="BW59" s="254" t="str">
        <f>IF(BV59="","",VLOOKUP(BV59,Language!$D$5:$E$63,2,0))</f>
        <v/>
      </c>
      <c r="BX59" s="258"/>
      <c r="BY59" s="254" t="str">
        <f>IF(BX59="","",VLOOKUP(BX59,Language!$D$5:$E$63,2,0))</f>
        <v/>
      </c>
      <c r="BZ59" s="274"/>
      <c r="CA59" s="275"/>
      <c r="CB59" s="276"/>
      <c r="CC59" s="276"/>
      <c r="CD59" s="277">
        <f t="shared" si="614"/>
        <v>0</v>
      </c>
      <c r="CE59" s="277">
        <f t="shared" si="615"/>
        <v>0</v>
      </c>
      <c r="CF59" s="277"/>
      <c r="CG59" s="273" t="str">
        <f t="shared" si="616"/>
        <v/>
      </c>
      <c r="CH59" s="133"/>
      <c r="CI59" s="268"/>
      <c r="CJ59" s="254" t="str">
        <f>IF(CI59="","",VLOOKUP(CI59,Language!$D$5:$E$63,2,0))</f>
        <v/>
      </c>
      <c r="CK59" s="258"/>
      <c r="CL59" s="254" t="str">
        <f>IF(CK59="","",VLOOKUP(CK59,Language!$D$5:$E$63,2,0))</f>
        <v/>
      </c>
      <c r="CM59" s="274"/>
      <c r="CN59" s="275"/>
      <c r="CO59" s="276"/>
      <c r="CP59" s="276"/>
      <c r="CQ59" s="277">
        <f t="shared" si="617"/>
        <v>0</v>
      </c>
      <c r="CR59" s="277">
        <f t="shared" si="618"/>
        <v>0</v>
      </c>
      <c r="CS59" s="277"/>
      <c r="CT59" s="273" t="str">
        <f t="shared" si="619"/>
        <v/>
      </c>
      <c r="CU59" s="133"/>
      <c r="CV59" s="268"/>
      <c r="CW59" s="254" t="str">
        <f>IF(CV59="","",VLOOKUP(CV59,Language!$D$5:$E$63,2,0))</f>
        <v/>
      </c>
      <c r="CX59" s="258"/>
      <c r="CY59" s="254" t="str">
        <f>IF(CX59="","",VLOOKUP(CX59,Language!$D$5:$E$63,2,0))</f>
        <v/>
      </c>
      <c r="CZ59" s="274"/>
      <c r="DA59" s="275"/>
      <c r="DB59" s="276"/>
      <c r="DC59" s="276"/>
      <c r="DD59" s="277">
        <f t="shared" si="620"/>
        <v>0</v>
      </c>
      <c r="DE59" s="277">
        <f t="shared" si="621"/>
        <v>0</v>
      </c>
      <c r="DF59" s="277"/>
      <c r="DG59" s="273" t="str">
        <f t="shared" si="622"/>
        <v/>
      </c>
      <c r="DH59" s="133"/>
      <c r="DI59" s="268"/>
      <c r="DJ59" s="254" t="str">
        <f>IF(DI59="","",VLOOKUP(DI59,Language!$D$5:$E$63,2,0))</f>
        <v/>
      </c>
      <c r="DK59" s="258"/>
      <c r="DL59" s="254" t="str">
        <f>IF(DK59="","",VLOOKUP(DK59,Language!$D$5:$E$63,2,0))</f>
        <v/>
      </c>
      <c r="DM59" s="274"/>
      <c r="DN59" s="275"/>
      <c r="DO59" s="276"/>
      <c r="DP59" s="276"/>
      <c r="DQ59" s="277">
        <f t="shared" si="623"/>
        <v>0</v>
      </c>
      <c r="DR59" s="277">
        <f t="shared" si="624"/>
        <v>0</v>
      </c>
      <c r="DS59" s="277"/>
      <c r="DT59" s="273" t="str">
        <f t="shared" si="625"/>
        <v/>
      </c>
      <c r="DU59" s="133"/>
      <c r="DV59" s="268"/>
      <c r="DW59" s="254" t="str">
        <f>IF(DV59="","",VLOOKUP(DV59,Language!$D$5:$E$63,2,0))</f>
        <v/>
      </c>
      <c r="DX59" s="258"/>
      <c r="DY59" s="254" t="str">
        <f>IF(DX59="","",VLOOKUP(DX59,Language!$D$5:$E$63,2,0))</f>
        <v/>
      </c>
      <c r="DZ59" s="274"/>
      <c r="EA59" s="275"/>
      <c r="EB59" s="276"/>
      <c r="EC59" s="276"/>
      <c r="ED59" s="277">
        <f t="shared" si="626"/>
        <v>0</v>
      </c>
      <c r="EE59" s="277">
        <f t="shared" si="627"/>
        <v>0</v>
      </c>
      <c r="EF59" s="277"/>
      <c r="EG59" s="273" t="str">
        <f t="shared" si="628"/>
        <v/>
      </c>
      <c r="EH59" s="133"/>
      <c r="EI59" s="268"/>
      <c r="EJ59" s="254" t="str">
        <f>IF(EI59="","",VLOOKUP(EI59,Language!$D$5:$E$63,2,0))</f>
        <v/>
      </c>
      <c r="EK59" s="258"/>
      <c r="EL59" s="254" t="str">
        <f>IF(EK59="","",VLOOKUP(EK59,Language!$D$5:$E$63,2,0))</f>
        <v/>
      </c>
      <c r="EM59" s="274"/>
      <c r="EN59" s="275"/>
      <c r="EO59" s="276"/>
      <c r="EP59" s="276"/>
      <c r="EQ59" s="277">
        <f t="shared" si="629"/>
        <v>0</v>
      </c>
      <c r="ER59" s="277">
        <f t="shared" si="630"/>
        <v>0</v>
      </c>
      <c r="ES59" s="277"/>
      <c r="ET59" s="273" t="str">
        <f t="shared" si="631"/>
        <v/>
      </c>
      <c r="EU59" s="133"/>
      <c r="EV59" s="268"/>
      <c r="EW59" s="254" t="str">
        <f>IF(EV59="","",VLOOKUP(EV59,Language!$D$5:$E$63,2,0))</f>
        <v/>
      </c>
      <c r="EX59" s="258"/>
      <c r="EY59" s="254" t="str">
        <f>IF(EX59="","",VLOOKUP(EX59,Language!$D$5:$E$63,2,0))</f>
        <v/>
      </c>
      <c r="EZ59" s="274"/>
      <c r="FA59" s="275"/>
      <c r="FB59" s="276"/>
      <c r="FC59" s="276"/>
      <c r="FD59" s="277">
        <f t="shared" si="632"/>
        <v>0</v>
      </c>
      <c r="FE59" s="277">
        <f t="shared" si="633"/>
        <v>0</v>
      </c>
      <c r="FF59" s="277"/>
      <c r="FG59" s="273" t="str">
        <f t="shared" si="634"/>
        <v/>
      </c>
      <c r="FH59" s="133"/>
      <c r="FI59" s="268"/>
      <c r="FJ59" s="254" t="str">
        <f>IF(FI59="","",VLOOKUP(FI59,Language!$D$5:$E$63,2,0))</f>
        <v/>
      </c>
      <c r="FK59" s="258"/>
      <c r="FL59" s="254" t="str">
        <f>IF(FK59="","",VLOOKUP(FK59,Language!$D$5:$E$63,2,0))</f>
        <v/>
      </c>
      <c r="FM59" s="274"/>
      <c r="FN59" s="275"/>
      <c r="FO59" s="276"/>
      <c r="FP59" s="276"/>
      <c r="FQ59" s="277">
        <f t="shared" si="635"/>
        <v>0</v>
      </c>
      <c r="FR59" s="277">
        <f t="shared" si="636"/>
        <v>0</v>
      </c>
      <c r="FS59" s="277"/>
      <c r="FT59" s="273" t="str">
        <f t="shared" si="637"/>
        <v/>
      </c>
      <c r="FU59" s="133"/>
      <c r="FV59" s="268"/>
      <c r="FW59" s="254" t="str">
        <f>IF(FV59="","",VLOOKUP(FV59,Language!$D$5:$E$63,2,0))</f>
        <v/>
      </c>
      <c r="FX59" s="258"/>
      <c r="FY59" s="254" t="str">
        <f>IF(FX59="","",VLOOKUP(FX59,Language!$D$5:$E$63,2,0))</f>
        <v/>
      </c>
      <c r="FZ59" s="274"/>
      <c r="GA59" s="275"/>
      <c r="GB59" s="276"/>
      <c r="GC59" s="276"/>
      <c r="GD59" s="277">
        <f t="shared" si="638"/>
        <v>0</v>
      </c>
      <c r="GE59" s="277">
        <f t="shared" si="639"/>
        <v>0</v>
      </c>
      <c r="GF59" s="277"/>
      <c r="GG59" s="273" t="str">
        <f t="shared" si="640"/>
        <v/>
      </c>
      <c r="GH59" s="133"/>
      <c r="GI59" s="268"/>
      <c r="GJ59" s="254" t="str">
        <f>IF(GI59="","",VLOOKUP(GI59,Language!$D$5:$E$63,2,0))</f>
        <v/>
      </c>
      <c r="GK59" s="258"/>
      <c r="GL59" s="254" t="str">
        <f>IF(GK59="","",VLOOKUP(GK59,Language!$D$5:$E$63,2,0))</f>
        <v/>
      </c>
      <c r="GM59" s="274"/>
      <c r="GN59" s="275"/>
      <c r="GO59" s="276"/>
      <c r="GP59" s="276"/>
      <c r="GQ59" s="277">
        <f t="shared" si="641"/>
        <v>0</v>
      </c>
      <c r="GR59" s="277">
        <f t="shared" si="642"/>
        <v>0</v>
      </c>
      <c r="GS59" s="277"/>
      <c r="GT59" s="273" t="str">
        <f t="shared" si="643"/>
        <v/>
      </c>
      <c r="GU59" s="133"/>
      <c r="GV59" s="268"/>
      <c r="GW59" s="254" t="str">
        <f>IF(GV59="","",VLOOKUP(GV59,Language!$D$5:$E$63,2,0))</f>
        <v/>
      </c>
      <c r="GX59" s="258"/>
      <c r="GY59" s="254" t="str">
        <f>IF(GX59="","",VLOOKUP(GX59,Language!$D$5:$E$63,2,0))</f>
        <v/>
      </c>
      <c r="GZ59" s="274"/>
      <c r="HA59" s="275"/>
      <c r="HB59" s="276"/>
      <c r="HC59" s="276"/>
      <c r="HD59" s="277">
        <f t="shared" si="644"/>
        <v>0</v>
      </c>
      <c r="HE59" s="277">
        <f t="shared" si="645"/>
        <v>0</v>
      </c>
      <c r="HF59" s="277"/>
      <c r="HG59" s="273" t="str">
        <f t="shared" si="646"/>
        <v/>
      </c>
      <c r="HH59" s="133"/>
      <c r="HI59" s="268"/>
      <c r="HJ59" s="254" t="str">
        <f>IF(HI59="","",VLOOKUP(HI59,Language!$D$5:$E$63,2,0))</f>
        <v/>
      </c>
      <c r="HK59" s="258"/>
      <c r="HL59" s="254" t="str">
        <f>IF(HK59="","",VLOOKUP(HK59,Language!$D$5:$E$63,2,0))</f>
        <v/>
      </c>
      <c r="HM59" s="274"/>
      <c r="HN59" s="275"/>
      <c r="HO59" s="276"/>
      <c r="HP59" s="276"/>
      <c r="HQ59" s="277">
        <f t="shared" si="647"/>
        <v>0</v>
      </c>
      <c r="HR59" s="277">
        <f t="shared" si="648"/>
        <v>0</v>
      </c>
      <c r="HS59" s="277"/>
      <c r="HT59" s="273" t="str">
        <f t="shared" si="649"/>
        <v/>
      </c>
      <c r="HU59" s="133"/>
      <c r="HV59" s="268"/>
      <c r="HW59" s="254" t="str">
        <f>IF(HV59="","",VLOOKUP(HV59,Language!$D$5:$E$63,2,0))</f>
        <v/>
      </c>
      <c r="HX59" s="258"/>
      <c r="HY59" s="254" t="str">
        <f>IF(HX59="","",VLOOKUP(HX59,Language!$D$5:$E$63,2,0))</f>
        <v/>
      </c>
      <c r="HZ59" s="274"/>
      <c r="IA59" s="275"/>
      <c r="IB59" s="276"/>
      <c r="IC59" s="276"/>
      <c r="ID59" s="277">
        <f t="shared" si="650"/>
        <v>0</v>
      </c>
      <c r="IE59" s="277">
        <f t="shared" si="651"/>
        <v>0</v>
      </c>
      <c r="IF59" s="277"/>
      <c r="IG59" s="273" t="str">
        <f t="shared" si="652"/>
        <v/>
      </c>
      <c r="IH59" s="133"/>
      <c r="II59" s="268"/>
      <c r="IJ59" s="254" t="str">
        <f>IF(II59="","",VLOOKUP(II59,Language!$D$5:$E$63,2,0))</f>
        <v/>
      </c>
      <c r="IK59" s="258"/>
      <c r="IL59" s="254" t="str">
        <f>IF(IK59="","",VLOOKUP(IK59,Language!$D$5:$E$63,2,0))</f>
        <v/>
      </c>
      <c r="IM59" s="274"/>
      <c r="IN59" s="275"/>
      <c r="IO59" s="276"/>
      <c r="IP59" s="276"/>
      <c r="IQ59" s="277">
        <f t="shared" si="653"/>
        <v>0</v>
      </c>
      <c r="IR59" s="277">
        <f t="shared" si="654"/>
        <v>0</v>
      </c>
      <c r="IS59" s="277"/>
      <c r="IT59" s="273" t="str">
        <f t="shared" si="655"/>
        <v/>
      </c>
      <c r="IU59" s="133"/>
      <c r="IV59" s="268"/>
      <c r="IW59" s="254" t="str">
        <f>IF(IV59="","",VLOOKUP(IV59,Language!$D$5:$E$63,2,0))</f>
        <v/>
      </c>
      <c r="IX59" s="258"/>
      <c r="IY59" s="254" t="str">
        <f>IF(IX59="","",VLOOKUP(IX59,Language!$D$5:$E$63,2,0))</f>
        <v/>
      </c>
      <c r="IZ59" s="274"/>
      <c r="JA59" s="275"/>
      <c r="JB59" s="276"/>
      <c r="JC59" s="276"/>
      <c r="JD59" s="277">
        <f t="shared" si="656"/>
        <v>0</v>
      </c>
      <c r="JE59" s="277">
        <f t="shared" si="657"/>
        <v>0</v>
      </c>
      <c r="JF59" s="277"/>
      <c r="JG59" s="273" t="str">
        <f t="shared" si="658"/>
        <v/>
      </c>
      <c r="JH59" s="133"/>
      <c r="JI59" s="268"/>
      <c r="JJ59" s="254" t="str">
        <f>IF(JI59="","",VLOOKUP(JI59,Language!$D$5:$E$63,2,0))</f>
        <v/>
      </c>
      <c r="JK59" s="258"/>
      <c r="JL59" s="254" t="str">
        <f>IF(JK59="","",VLOOKUP(JK59,Language!$D$5:$E$63,2,0))</f>
        <v/>
      </c>
      <c r="JM59" s="274"/>
      <c r="JN59" s="275"/>
      <c r="JO59" s="276"/>
      <c r="JP59" s="276"/>
      <c r="JQ59" s="277">
        <f t="shared" si="659"/>
        <v>0</v>
      </c>
      <c r="JR59" s="277">
        <f t="shared" si="660"/>
        <v>0</v>
      </c>
      <c r="JS59" s="277"/>
      <c r="JT59" s="273" t="str">
        <f t="shared" si="661"/>
        <v/>
      </c>
      <c r="JU59" s="133"/>
      <c r="JV59" s="268"/>
      <c r="JW59" s="254" t="str">
        <f>IF(JV59="","",VLOOKUP(JV59,Language!$D$5:$E$63,2,0))</f>
        <v/>
      </c>
      <c r="JX59" s="258"/>
      <c r="JY59" s="254" t="str">
        <f>IF(JX59="","",VLOOKUP(JX59,Language!$D$5:$E$63,2,0))</f>
        <v/>
      </c>
      <c r="JZ59" s="274"/>
      <c r="KA59" s="275"/>
      <c r="KB59" s="276"/>
      <c r="KC59" s="276"/>
      <c r="KD59" s="277">
        <f t="shared" si="662"/>
        <v>0</v>
      </c>
      <c r="KE59" s="277">
        <f t="shared" si="663"/>
        <v>0</v>
      </c>
      <c r="KF59" s="277"/>
      <c r="KG59" s="273" t="str">
        <f t="shared" si="664"/>
        <v/>
      </c>
      <c r="KH59" s="133"/>
      <c r="KI59" s="268"/>
      <c r="KJ59" s="254" t="str">
        <f>IF(KI59="","",VLOOKUP(KI59,Language!$D$5:$E$63,2,0))</f>
        <v/>
      </c>
      <c r="KK59" s="258"/>
      <c r="KL59" s="254" t="str">
        <f>IF(KK59="","",VLOOKUP(KK59,Language!$D$5:$E$63,2,0))</f>
        <v/>
      </c>
      <c r="KM59" s="274"/>
      <c r="KN59" s="275"/>
      <c r="KO59" s="276"/>
      <c r="KP59" s="276"/>
      <c r="KQ59" s="277">
        <f t="shared" si="665"/>
        <v>0</v>
      </c>
      <c r="KR59" s="277">
        <f t="shared" si="666"/>
        <v>0</v>
      </c>
      <c r="KS59" s="277"/>
      <c r="KT59" s="273" t="str">
        <f t="shared" si="667"/>
        <v/>
      </c>
      <c r="KU59" s="133"/>
      <c r="KV59" s="268"/>
      <c r="KW59" s="254" t="str">
        <f>IF(KV59="","",VLOOKUP(KV59,Language!$D$5:$E$63,2,0))</f>
        <v/>
      </c>
      <c r="KX59" s="258"/>
      <c r="KY59" s="254" t="str">
        <f>IF(KX59="","",VLOOKUP(KX59,Language!$D$5:$E$63,2,0))</f>
        <v/>
      </c>
      <c r="KZ59" s="274"/>
      <c r="LA59" s="275"/>
      <c r="LB59" s="276"/>
      <c r="LC59" s="276"/>
      <c r="LD59" s="277">
        <f t="shared" si="668"/>
        <v>0</v>
      </c>
      <c r="LE59" s="277">
        <f t="shared" si="669"/>
        <v>0</v>
      </c>
      <c r="LF59" s="277"/>
      <c r="LG59" s="273" t="str">
        <f t="shared" si="670"/>
        <v/>
      </c>
      <c r="LH59" s="133"/>
      <c r="LI59" s="268"/>
      <c r="LJ59" s="254" t="str">
        <f>IF(LI59="","",VLOOKUP(LI59,Language!$D$5:$E$63,2,0))</f>
        <v/>
      </c>
      <c r="LK59" s="258"/>
      <c r="LL59" s="254" t="str">
        <f>IF(LK59="","",VLOOKUP(LK59,Language!$D$5:$E$63,2,0))</f>
        <v/>
      </c>
      <c r="LM59" s="274"/>
      <c r="LN59" s="275"/>
      <c r="LO59" s="276"/>
      <c r="LP59" s="276"/>
      <c r="LQ59" s="277">
        <f t="shared" si="671"/>
        <v>0</v>
      </c>
      <c r="LR59" s="277">
        <f t="shared" si="672"/>
        <v>0</v>
      </c>
      <c r="LS59" s="277"/>
      <c r="LT59" s="273" t="str">
        <f t="shared" si="673"/>
        <v/>
      </c>
      <c r="LU59" s="133"/>
      <c r="LV59" s="268"/>
      <c r="LW59" s="254" t="str">
        <f>IF(LV59="","",VLOOKUP(LV59,Language!$D$5:$E$63,2,0))</f>
        <v/>
      </c>
      <c r="LX59" s="258"/>
      <c r="LY59" s="254" t="str">
        <f>IF(LX59="","",VLOOKUP(LX59,Language!$D$5:$E$63,2,0))</f>
        <v/>
      </c>
      <c r="LZ59" s="274"/>
      <c r="MA59" s="275"/>
      <c r="MB59" s="276"/>
      <c r="MC59" s="276"/>
      <c r="MD59" s="277">
        <f t="shared" si="674"/>
        <v>0</v>
      </c>
      <c r="ME59" s="277">
        <f t="shared" si="675"/>
        <v>0</v>
      </c>
      <c r="MF59" s="277"/>
      <c r="MG59" s="273" t="str">
        <f t="shared" si="676"/>
        <v/>
      </c>
    </row>
    <row r="60">
      <c r="A60" s="172"/>
      <c r="B60" s="253">
        <f t="array" ref="B60">IF(C60="","",INDEX(Groups!$C$7:$C$35,MATCH(C60,Groups!$D$7:$D$35,0)))</f>
        <v>9</v>
      </c>
      <c r="C60" s="254" t="str">
        <f>INDIRECT("'"&amp;References!$A$1&amp;"'!"&amp;"$U$64")</f>
        <v>Denmark</v>
      </c>
      <c r="D60" s="255">
        <f t="array" ref="D60">IF(E60="","",INDEX(Groups!$C$7:$C$35,MATCH(E60,Groups!$D$7:$D$35,0)))</f>
        <v>3</v>
      </c>
      <c r="E60" s="254" t="str">
        <f>INDIRECT("'"&amp;References!$A$1&amp;"'!"&amp;"$W$64")</f>
        <v>Spain</v>
      </c>
      <c r="F60" s="256">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257">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H60" s="133"/>
      <c r="I60" s="268"/>
      <c r="J60" s="254" t="str">
        <f>IF(I60="","",VLOOKUP(I60,Language!$D$5:$E$63,2,0))</f>
        <v/>
      </c>
      <c r="K60" s="258"/>
      <c r="L60" s="254" t="str">
        <f>IF(K60="","",VLOOKUP(K60,Language!$D$5:$E$63,2,0))</f>
        <v/>
      </c>
      <c r="M60" s="278"/>
      <c r="N60" s="279"/>
      <c r="O60" s="280"/>
      <c r="P60" s="280"/>
      <c r="Q60" s="281">
        <f t="shared" si="599"/>
        <v>0</v>
      </c>
      <c r="R60" s="281">
        <f t="shared" si="600"/>
        <v>0</v>
      </c>
      <c r="S60" s="281"/>
      <c r="T60" s="273" t="str">
        <f t="shared" si="601"/>
        <v/>
      </c>
      <c r="V60" s="268"/>
      <c r="W60" s="254" t="str">
        <f>IF(V60="","",VLOOKUP(V60,Language!$D$5:$E$63,2,0))</f>
        <v/>
      </c>
      <c r="X60" s="258"/>
      <c r="Y60" s="254" t="str">
        <f>IF(X60="","",VLOOKUP(X60,Language!$D$5:$E$63,2,0))</f>
        <v/>
      </c>
      <c r="Z60" s="278"/>
      <c r="AA60" s="279"/>
      <c r="AB60" s="280"/>
      <c r="AC60" s="280"/>
      <c r="AD60" s="281">
        <f t="shared" si="602"/>
        <v>0</v>
      </c>
      <c r="AE60" s="281">
        <f t="shared" si="603"/>
        <v>0</v>
      </c>
      <c r="AF60" s="281"/>
      <c r="AG60" s="273" t="str">
        <f t="shared" si="604"/>
        <v/>
      </c>
      <c r="AI60" s="268"/>
      <c r="AJ60" s="254" t="str">
        <f>IF(AI60="","",VLOOKUP(AI60,Language!$D$5:$E$63,2,0))</f>
        <v/>
      </c>
      <c r="AK60" s="258"/>
      <c r="AL60" s="254" t="str">
        <f>IF(AK60="","",VLOOKUP(AK60,Language!$D$5:$E$63,2,0))</f>
        <v/>
      </c>
      <c r="AM60" s="278"/>
      <c r="AN60" s="279"/>
      <c r="AO60" s="280"/>
      <c r="AP60" s="280"/>
      <c r="AQ60" s="281">
        <f t="shared" si="605"/>
        <v>0</v>
      </c>
      <c r="AR60" s="281">
        <f t="shared" si="606"/>
        <v>0</v>
      </c>
      <c r="AS60" s="281"/>
      <c r="AT60" s="273" t="str">
        <f t="shared" si="607"/>
        <v/>
      </c>
      <c r="AV60" s="268"/>
      <c r="AW60" s="254" t="str">
        <f>IF(AV60="","",VLOOKUP(AV60,Language!$D$5:$E$63,2,0))</f>
        <v/>
      </c>
      <c r="AX60" s="258"/>
      <c r="AY60" s="254" t="str">
        <f>IF(AX60="","",VLOOKUP(AX60,Language!$D$5:$E$63,2,0))</f>
        <v/>
      </c>
      <c r="AZ60" s="278"/>
      <c r="BA60" s="279"/>
      <c r="BB60" s="280"/>
      <c r="BC60" s="280"/>
      <c r="BD60" s="281">
        <f t="shared" si="608"/>
        <v>0</v>
      </c>
      <c r="BE60" s="281">
        <f t="shared" si="609"/>
        <v>0</v>
      </c>
      <c r="BF60" s="281"/>
      <c r="BG60" s="273" t="str">
        <f t="shared" si="610"/>
        <v/>
      </c>
      <c r="BI60" s="268"/>
      <c r="BJ60" s="254" t="str">
        <f>IF(BI60="","",VLOOKUP(BI60,Language!$D$5:$E$63,2,0))</f>
        <v/>
      </c>
      <c r="BK60" s="258"/>
      <c r="BL60" s="254" t="str">
        <f>IF(BK60="","",VLOOKUP(BK60,Language!$D$5:$E$63,2,0))</f>
        <v/>
      </c>
      <c r="BM60" s="278"/>
      <c r="BN60" s="279"/>
      <c r="BO60" s="280"/>
      <c r="BP60" s="280"/>
      <c r="BQ60" s="281">
        <f t="shared" si="611"/>
        <v>0</v>
      </c>
      <c r="BR60" s="281">
        <f t="shared" si="612"/>
        <v>0</v>
      </c>
      <c r="BS60" s="281"/>
      <c r="BT60" s="273" t="str">
        <f t="shared" si="613"/>
        <v/>
      </c>
      <c r="BV60" s="268"/>
      <c r="BW60" s="254" t="str">
        <f>IF(BV60="","",VLOOKUP(BV60,Language!$D$5:$E$63,2,0))</f>
        <v/>
      </c>
      <c r="BX60" s="258"/>
      <c r="BY60" s="254" t="str">
        <f>IF(BX60="","",VLOOKUP(BX60,Language!$D$5:$E$63,2,0))</f>
        <v/>
      </c>
      <c r="BZ60" s="278"/>
      <c r="CA60" s="279"/>
      <c r="CB60" s="280"/>
      <c r="CC60" s="280"/>
      <c r="CD60" s="281">
        <f t="shared" si="614"/>
        <v>0</v>
      </c>
      <c r="CE60" s="281">
        <f t="shared" si="615"/>
        <v>0</v>
      </c>
      <c r="CF60" s="281"/>
      <c r="CG60" s="273" t="str">
        <f t="shared" si="616"/>
        <v/>
      </c>
      <c r="CI60" s="268"/>
      <c r="CJ60" s="254" t="str">
        <f>IF(CI60="","",VLOOKUP(CI60,Language!$D$5:$E$63,2,0))</f>
        <v/>
      </c>
      <c r="CK60" s="258"/>
      <c r="CL60" s="254" t="str">
        <f>IF(CK60="","",VLOOKUP(CK60,Language!$D$5:$E$63,2,0))</f>
        <v/>
      </c>
      <c r="CM60" s="278"/>
      <c r="CN60" s="279"/>
      <c r="CO60" s="280"/>
      <c r="CP60" s="280"/>
      <c r="CQ60" s="281">
        <f t="shared" si="617"/>
        <v>0</v>
      </c>
      <c r="CR60" s="281">
        <f t="shared" si="618"/>
        <v>0</v>
      </c>
      <c r="CS60" s="281"/>
      <c r="CT60" s="273" t="str">
        <f t="shared" si="619"/>
        <v/>
      </c>
      <c r="CV60" s="268"/>
      <c r="CW60" s="254" t="str">
        <f>IF(CV60="","",VLOOKUP(CV60,Language!$D$5:$E$63,2,0))</f>
        <v/>
      </c>
      <c r="CX60" s="258"/>
      <c r="CY60" s="254" t="str">
        <f>IF(CX60="","",VLOOKUP(CX60,Language!$D$5:$E$63,2,0))</f>
        <v/>
      </c>
      <c r="CZ60" s="278"/>
      <c r="DA60" s="279"/>
      <c r="DB60" s="280"/>
      <c r="DC60" s="280"/>
      <c r="DD60" s="281">
        <f t="shared" si="620"/>
        <v>0</v>
      </c>
      <c r="DE60" s="281">
        <f t="shared" si="621"/>
        <v>0</v>
      </c>
      <c r="DF60" s="281"/>
      <c r="DG60" s="273" t="str">
        <f t="shared" si="622"/>
        <v/>
      </c>
      <c r="DI60" s="268"/>
      <c r="DJ60" s="254" t="str">
        <f>IF(DI60="","",VLOOKUP(DI60,Language!$D$5:$E$63,2,0))</f>
        <v/>
      </c>
      <c r="DK60" s="258"/>
      <c r="DL60" s="254" t="str">
        <f>IF(DK60="","",VLOOKUP(DK60,Language!$D$5:$E$63,2,0))</f>
        <v/>
      </c>
      <c r="DM60" s="278"/>
      <c r="DN60" s="279"/>
      <c r="DO60" s="280"/>
      <c r="DP60" s="280"/>
      <c r="DQ60" s="281">
        <f t="shared" si="623"/>
        <v>0</v>
      </c>
      <c r="DR60" s="281">
        <f t="shared" si="624"/>
        <v>0</v>
      </c>
      <c r="DS60" s="281"/>
      <c r="DT60" s="273" t="str">
        <f t="shared" si="625"/>
        <v/>
      </c>
      <c r="DV60" s="268"/>
      <c r="DW60" s="254" t="str">
        <f>IF(DV60="","",VLOOKUP(DV60,Language!$D$5:$E$63,2,0))</f>
        <v/>
      </c>
      <c r="DX60" s="258"/>
      <c r="DY60" s="254" t="str">
        <f>IF(DX60="","",VLOOKUP(DX60,Language!$D$5:$E$63,2,0))</f>
        <v/>
      </c>
      <c r="DZ60" s="278"/>
      <c r="EA60" s="279"/>
      <c r="EB60" s="280"/>
      <c r="EC60" s="280"/>
      <c r="ED60" s="281">
        <f t="shared" si="626"/>
        <v>0</v>
      </c>
      <c r="EE60" s="281">
        <f t="shared" si="627"/>
        <v>0</v>
      </c>
      <c r="EF60" s="281"/>
      <c r="EG60" s="273" t="str">
        <f t="shared" si="628"/>
        <v/>
      </c>
      <c r="EI60" s="268"/>
      <c r="EJ60" s="254" t="str">
        <f>IF(EI60="","",VLOOKUP(EI60,Language!$D$5:$E$63,2,0))</f>
        <v/>
      </c>
      <c r="EK60" s="258"/>
      <c r="EL60" s="254" t="str">
        <f>IF(EK60="","",VLOOKUP(EK60,Language!$D$5:$E$63,2,0))</f>
        <v/>
      </c>
      <c r="EM60" s="278"/>
      <c r="EN60" s="279"/>
      <c r="EO60" s="280"/>
      <c r="EP60" s="280"/>
      <c r="EQ60" s="281">
        <f t="shared" si="629"/>
        <v>0</v>
      </c>
      <c r="ER60" s="281">
        <f t="shared" si="630"/>
        <v>0</v>
      </c>
      <c r="ES60" s="281"/>
      <c r="ET60" s="273" t="str">
        <f t="shared" si="631"/>
        <v/>
      </c>
      <c r="EV60" s="268"/>
      <c r="EW60" s="254" t="str">
        <f>IF(EV60="","",VLOOKUP(EV60,Language!$D$5:$E$63,2,0))</f>
        <v/>
      </c>
      <c r="EX60" s="258"/>
      <c r="EY60" s="254" t="str">
        <f>IF(EX60="","",VLOOKUP(EX60,Language!$D$5:$E$63,2,0))</f>
        <v/>
      </c>
      <c r="EZ60" s="278"/>
      <c r="FA60" s="279"/>
      <c r="FB60" s="280"/>
      <c r="FC60" s="280"/>
      <c r="FD60" s="281">
        <f t="shared" si="632"/>
        <v>0</v>
      </c>
      <c r="FE60" s="281">
        <f t="shared" si="633"/>
        <v>0</v>
      </c>
      <c r="FF60" s="281"/>
      <c r="FG60" s="273" t="str">
        <f t="shared" si="634"/>
        <v/>
      </c>
      <c r="FI60" s="268"/>
      <c r="FJ60" s="254" t="str">
        <f>IF(FI60="","",VLOOKUP(FI60,Language!$D$5:$E$63,2,0))</f>
        <v/>
      </c>
      <c r="FK60" s="258"/>
      <c r="FL60" s="254" t="str">
        <f>IF(FK60="","",VLOOKUP(FK60,Language!$D$5:$E$63,2,0))</f>
        <v/>
      </c>
      <c r="FM60" s="278"/>
      <c r="FN60" s="279"/>
      <c r="FO60" s="280"/>
      <c r="FP60" s="280"/>
      <c r="FQ60" s="281">
        <f t="shared" si="635"/>
        <v>0</v>
      </c>
      <c r="FR60" s="281">
        <f t="shared" si="636"/>
        <v>0</v>
      </c>
      <c r="FS60" s="281"/>
      <c r="FT60" s="273" t="str">
        <f t="shared" si="637"/>
        <v/>
      </c>
      <c r="FV60" s="268"/>
      <c r="FW60" s="254" t="str">
        <f>IF(FV60="","",VLOOKUP(FV60,Language!$D$5:$E$63,2,0))</f>
        <v/>
      </c>
      <c r="FX60" s="258"/>
      <c r="FY60" s="254" t="str">
        <f>IF(FX60="","",VLOOKUP(FX60,Language!$D$5:$E$63,2,0))</f>
        <v/>
      </c>
      <c r="FZ60" s="278"/>
      <c r="GA60" s="279"/>
      <c r="GB60" s="280"/>
      <c r="GC60" s="280"/>
      <c r="GD60" s="281">
        <f t="shared" si="638"/>
        <v>0</v>
      </c>
      <c r="GE60" s="281">
        <f t="shared" si="639"/>
        <v>0</v>
      </c>
      <c r="GF60" s="281"/>
      <c r="GG60" s="273" t="str">
        <f t="shared" si="640"/>
        <v/>
      </c>
      <c r="GI60" s="268"/>
      <c r="GJ60" s="254" t="str">
        <f>IF(GI60="","",VLOOKUP(GI60,Language!$D$5:$E$63,2,0))</f>
        <v/>
      </c>
      <c r="GK60" s="258"/>
      <c r="GL60" s="254" t="str">
        <f>IF(GK60="","",VLOOKUP(GK60,Language!$D$5:$E$63,2,0))</f>
        <v/>
      </c>
      <c r="GM60" s="278"/>
      <c r="GN60" s="279"/>
      <c r="GO60" s="280"/>
      <c r="GP60" s="280"/>
      <c r="GQ60" s="281">
        <f t="shared" si="641"/>
        <v>0</v>
      </c>
      <c r="GR60" s="281">
        <f t="shared" si="642"/>
        <v>0</v>
      </c>
      <c r="GS60" s="281"/>
      <c r="GT60" s="273" t="str">
        <f t="shared" si="643"/>
        <v/>
      </c>
      <c r="GV60" s="268"/>
      <c r="GW60" s="254" t="str">
        <f>IF(GV60="","",VLOOKUP(GV60,Language!$D$5:$E$63,2,0))</f>
        <v/>
      </c>
      <c r="GX60" s="258"/>
      <c r="GY60" s="254" t="str">
        <f>IF(GX60="","",VLOOKUP(GX60,Language!$D$5:$E$63,2,0))</f>
        <v/>
      </c>
      <c r="GZ60" s="278"/>
      <c r="HA60" s="279"/>
      <c r="HB60" s="280"/>
      <c r="HC60" s="280"/>
      <c r="HD60" s="281">
        <f t="shared" si="644"/>
        <v>0</v>
      </c>
      <c r="HE60" s="281">
        <f t="shared" si="645"/>
        <v>0</v>
      </c>
      <c r="HF60" s="281"/>
      <c r="HG60" s="273" t="str">
        <f t="shared" si="646"/>
        <v/>
      </c>
      <c r="HI60" s="268"/>
      <c r="HJ60" s="254" t="str">
        <f>IF(HI60="","",VLOOKUP(HI60,Language!$D$5:$E$63,2,0))</f>
        <v/>
      </c>
      <c r="HK60" s="258"/>
      <c r="HL60" s="254" t="str">
        <f>IF(HK60="","",VLOOKUP(HK60,Language!$D$5:$E$63,2,0))</f>
        <v/>
      </c>
      <c r="HM60" s="278"/>
      <c r="HN60" s="279"/>
      <c r="HO60" s="280"/>
      <c r="HP60" s="280"/>
      <c r="HQ60" s="281">
        <f t="shared" si="647"/>
        <v>0</v>
      </c>
      <c r="HR60" s="281">
        <f t="shared" si="648"/>
        <v>0</v>
      </c>
      <c r="HS60" s="281"/>
      <c r="HT60" s="273" t="str">
        <f t="shared" si="649"/>
        <v/>
      </c>
      <c r="HV60" s="268"/>
      <c r="HW60" s="254" t="str">
        <f>IF(HV60="","",VLOOKUP(HV60,Language!$D$5:$E$63,2,0))</f>
        <v/>
      </c>
      <c r="HX60" s="258"/>
      <c r="HY60" s="254" t="str">
        <f>IF(HX60="","",VLOOKUP(HX60,Language!$D$5:$E$63,2,0))</f>
        <v/>
      </c>
      <c r="HZ60" s="278"/>
      <c r="IA60" s="279"/>
      <c r="IB60" s="280"/>
      <c r="IC60" s="280"/>
      <c r="ID60" s="281">
        <f t="shared" si="650"/>
        <v>0</v>
      </c>
      <c r="IE60" s="281">
        <f t="shared" si="651"/>
        <v>0</v>
      </c>
      <c r="IF60" s="281"/>
      <c r="IG60" s="273" t="str">
        <f t="shared" si="652"/>
        <v/>
      </c>
      <c r="II60" s="268"/>
      <c r="IJ60" s="254" t="str">
        <f>IF(II60="","",VLOOKUP(II60,Language!$D$5:$E$63,2,0))</f>
        <v/>
      </c>
      <c r="IK60" s="258"/>
      <c r="IL60" s="254" t="str">
        <f>IF(IK60="","",VLOOKUP(IK60,Language!$D$5:$E$63,2,0))</f>
        <v/>
      </c>
      <c r="IM60" s="278"/>
      <c r="IN60" s="279"/>
      <c r="IO60" s="280"/>
      <c r="IP60" s="280"/>
      <c r="IQ60" s="281">
        <f t="shared" si="653"/>
        <v>0</v>
      </c>
      <c r="IR60" s="281">
        <f t="shared" si="654"/>
        <v>0</v>
      </c>
      <c r="IS60" s="281"/>
      <c r="IT60" s="273" t="str">
        <f t="shared" si="655"/>
        <v/>
      </c>
      <c r="IV60" s="268"/>
      <c r="IW60" s="254" t="str">
        <f>IF(IV60="","",VLOOKUP(IV60,Language!$D$5:$E$63,2,0))</f>
        <v/>
      </c>
      <c r="IX60" s="258"/>
      <c r="IY60" s="254" t="str">
        <f>IF(IX60="","",VLOOKUP(IX60,Language!$D$5:$E$63,2,0))</f>
        <v/>
      </c>
      <c r="IZ60" s="278"/>
      <c r="JA60" s="279"/>
      <c r="JB60" s="280"/>
      <c r="JC60" s="280"/>
      <c r="JD60" s="281">
        <f t="shared" si="656"/>
        <v>0</v>
      </c>
      <c r="JE60" s="281">
        <f t="shared" si="657"/>
        <v>0</v>
      </c>
      <c r="JF60" s="281"/>
      <c r="JG60" s="273" t="str">
        <f t="shared" si="658"/>
        <v/>
      </c>
      <c r="JI60" s="268"/>
      <c r="JJ60" s="254" t="str">
        <f>IF(JI60="","",VLOOKUP(JI60,Language!$D$5:$E$63,2,0))</f>
        <v/>
      </c>
      <c r="JK60" s="258"/>
      <c r="JL60" s="254" t="str">
        <f>IF(JK60="","",VLOOKUP(JK60,Language!$D$5:$E$63,2,0))</f>
        <v/>
      </c>
      <c r="JM60" s="278"/>
      <c r="JN60" s="279"/>
      <c r="JO60" s="280"/>
      <c r="JP60" s="280"/>
      <c r="JQ60" s="281">
        <f t="shared" si="659"/>
        <v>0</v>
      </c>
      <c r="JR60" s="281">
        <f t="shared" si="660"/>
        <v>0</v>
      </c>
      <c r="JS60" s="281"/>
      <c r="JT60" s="273" t="str">
        <f t="shared" si="661"/>
        <v/>
      </c>
      <c r="JV60" s="268"/>
      <c r="JW60" s="254" t="str">
        <f>IF(JV60="","",VLOOKUP(JV60,Language!$D$5:$E$63,2,0))</f>
        <v/>
      </c>
      <c r="JX60" s="258"/>
      <c r="JY60" s="254" t="str">
        <f>IF(JX60="","",VLOOKUP(JX60,Language!$D$5:$E$63,2,0))</f>
        <v/>
      </c>
      <c r="JZ60" s="278"/>
      <c r="KA60" s="279"/>
      <c r="KB60" s="280"/>
      <c r="KC60" s="280"/>
      <c r="KD60" s="281">
        <f t="shared" si="662"/>
        <v>0</v>
      </c>
      <c r="KE60" s="281">
        <f t="shared" si="663"/>
        <v>0</v>
      </c>
      <c r="KF60" s="281"/>
      <c r="KG60" s="273" t="str">
        <f t="shared" si="664"/>
        <v/>
      </c>
      <c r="KI60" s="268"/>
      <c r="KJ60" s="254" t="str">
        <f>IF(KI60="","",VLOOKUP(KI60,Language!$D$5:$E$63,2,0))</f>
        <v/>
      </c>
      <c r="KK60" s="258"/>
      <c r="KL60" s="254" t="str">
        <f>IF(KK60="","",VLOOKUP(KK60,Language!$D$5:$E$63,2,0))</f>
        <v/>
      </c>
      <c r="KM60" s="278"/>
      <c r="KN60" s="279"/>
      <c r="KO60" s="280"/>
      <c r="KP60" s="280"/>
      <c r="KQ60" s="281">
        <f t="shared" si="665"/>
        <v>0</v>
      </c>
      <c r="KR60" s="281">
        <f t="shared" si="666"/>
        <v>0</v>
      </c>
      <c r="KS60" s="281"/>
      <c r="KT60" s="273" t="str">
        <f t="shared" si="667"/>
        <v/>
      </c>
      <c r="KV60" s="268"/>
      <c r="KW60" s="254" t="str">
        <f>IF(KV60="","",VLOOKUP(KV60,Language!$D$5:$E$63,2,0))</f>
        <v/>
      </c>
      <c r="KX60" s="258"/>
      <c r="KY60" s="254" t="str">
        <f>IF(KX60="","",VLOOKUP(KX60,Language!$D$5:$E$63,2,0))</f>
        <v/>
      </c>
      <c r="KZ60" s="278"/>
      <c r="LA60" s="279"/>
      <c r="LB60" s="280"/>
      <c r="LC60" s="280"/>
      <c r="LD60" s="281">
        <f t="shared" si="668"/>
        <v>0</v>
      </c>
      <c r="LE60" s="281">
        <f t="shared" si="669"/>
        <v>0</v>
      </c>
      <c r="LF60" s="281"/>
      <c r="LG60" s="273" t="str">
        <f t="shared" si="670"/>
        <v/>
      </c>
      <c r="LI60" s="268"/>
      <c r="LJ60" s="254" t="str">
        <f>IF(LI60="","",VLOOKUP(LI60,Language!$D$5:$E$63,2,0))</f>
        <v/>
      </c>
      <c r="LK60" s="258"/>
      <c r="LL60" s="254" t="str">
        <f>IF(LK60="","",VLOOKUP(LK60,Language!$D$5:$E$63,2,0))</f>
        <v/>
      </c>
      <c r="LM60" s="278"/>
      <c r="LN60" s="279"/>
      <c r="LO60" s="280"/>
      <c r="LP60" s="280"/>
      <c r="LQ60" s="281">
        <f t="shared" si="671"/>
        <v>0</v>
      </c>
      <c r="LR60" s="281">
        <f t="shared" si="672"/>
        <v>0</v>
      </c>
      <c r="LS60" s="281"/>
      <c r="LT60" s="273" t="str">
        <f t="shared" si="673"/>
        <v/>
      </c>
      <c r="LV60" s="268"/>
      <c r="LW60" s="254" t="str">
        <f>IF(LV60="","",VLOOKUP(LV60,Language!$D$5:$E$63,2,0))</f>
        <v/>
      </c>
      <c r="LX60" s="258"/>
      <c r="LY60" s="254" t="str">
        <f>IF(LX60="","",VLOOKUP(LX60,Language!$D$5:$E$63,2,0))</f>
        <v/>
      </c>
      <c r="LZ60" s="278"/>
      <c r="MA60" s="279"/>
      <c r="MB60" s="280"/>
      <c r="MC60" s="280"/>
      <c r="MD60" s="281">
        <f t="shared" si="674"/>
        <v>0</v>
      </c>
      <c r="ME60" s="281">
        <f t="shared" si="675"/>
        <v>0</v>
      </c>
      <c r="MF60" s="281"/>
      <c r="MG60" s="273" t="str">
        <f t="shared" si="676"/>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51"/>
      <c r="Q61" s="251"/>
      <c r="R61" s="246"/>
      <c r="S61" s="246"/>
      <c r="T61" s="252"/>
      <c r="V61" s="243" t="str">
        <f>$B61</f>
        <v>Semi-Final</v>
      </c>
      <c r="W61" s="245"/>
      <c r="X61" s="245"/>
      <c r="Y61" s="246"/>
      <c r="Z61" s="249"/>
      <c r="AA61" s="250"/>
      <c r="AB61" s="247"/>
      <c r="AC61" s="251"/>
      <c r="AD61" s="251"/>
      <c r="AE61" s="246"/>
      <c r="AF61" s="246"/>
      <c r="AG61" s="252"/>
      <c r="AI61" s="243" t="str">
        <f>$B61</f>
        <v>Semi-Final</v>
      </c>
      <c r="AJ61" s="245"/>
      <c r="AK61" s="245"/>
      <c r="AL61" s="246"/>
      <c r="AM61" s="249"/>
      <c r="AN61" s="250"/>
      <c r="AO61" s="247"/>
      <c r="AP61" s="251"/>
      <c r="AQ61" s="251"/>
      <c r="AR61" s="246"/>
      <c r="AS61" s="246"/>
      <c r="AT61" s="252"/>
      <c r="AV61" s="243" t="str">
        <f>$B61</f>
        <v>Semi-Final</v>
      </c>
      <c r="AW61" s="245"/>
      <c r="AX61" s="245"/>
      <c r="AY61" s="246"/>
      <c r="AZ61" s="249"/>
      <c r="BA61" s="250"/>
      <c r="BB61" s="247"/>
      <c r="BC61" s="251"/>
      <c r="BD61" s="251"/>
      <c r="BE61" s="246"/>
      <c r="BF61" s="246"/>
      <c r="BG61" s="252"/>
      <c r="BI61" s="243" t="str">
        <f>$B61</f>
        <v>Semi-Final</v>
      </c>
      <c r="BJ61" s="245"/>
      <c r="BK61" s="245"/>
      <c r="BL61" s="246"/>
      <c r="BM61" s="249"/>
      <c r="BN61" s="250"/>
      <c r="BO61" s="247"/>
      <c r="BP61" s="251"/>
      <c r="BQ61" s="251"/>
      <c r="BR61" s="246"/>
      <c r="BS61" s="246"/>
      <c r="BT61" s="252"/>
      <c r="BV61" s="243" t="str">
        <f>$B61</f>
        <v>Semi-Final</v>
      </c>
      <c r="BW61" s="245"/>
      <c r="BX61" s="245"/>
      <c r="BY61" s="246"/>
      <c r="BZ61" s="249"/>
      <c r="CA61" s="250"/>
      <c r="CB61" s="247"/>
      <c r="CC61" s="251"/>
      <c r="CD61" s="251"/>
      <c r="CE61" s="246"/>
      <c r="CF61" s="246"/>
      <c r="CG61" s="252"/>
      <c r="CI61" s="243" t="str">
        <f>$B61</f>
        <v>Semi-Final</v>
      </c>
      <c r="CJ61" s="245"/>
      <c r="CK61" s="245"/>
      <c r="CL61" s="246"/>
      <c r="CM61" s="249"/>
      <c r="CN61" s="250"/>
      <c r="CO61" s="247"/>
      <c r="CP61" s="251"/>
      <c r="CQ61" s="251"/>
      <c r="CR61" s="246"/>
      <c r="CS61" s="246"/>
      <c r="CT61" s="252"/>
      <c r="CV61" s="243" t="str">
        <f>$B61</f>
        <v>Semi-Final</v>
      </c>
      <c r="CW61" s="245"/>
      <c r="CX61" s="245"/>
      <c r="CY61" s="246"/>
      <c r="CZ61" s="249"/>
      <c r="DA61" s="250"/>
      <c r="DB61" s="247"/>
      <c r="DC61" s="251"/>
      <c r="DD61" s="251"/>
      <c r="DE61" s="246"/>
      <c r="DF61" s="246"/>
      <c r="DG61" s="252"/>
      <c r="DI61" s="243" t="str">
        <f>$B61</f>
        <v>Semi-Final</v>
      </c>
      <c r="DJ61" s="245"/>
      <c r="DK61" s="245"/>
      <c r="DL61" s="246"/>
      <c r="DM61" s="249"/>
      <c r="DN61" s="250"/>
      <c r="DO61" s="247"/>
      <c r="DP61" s="251"/>
      <c r="DQ61" s="251"/>
      <c r="DR61" s="246"/>
      <c r="DS61" s="246"/>
      <c r="DT61" s="252"/>
      <c r="DV61" s="243" t="str">
        <f>$B61</f>
        <v>Semi-Final</v>
      </c>
      <c r="DW61" s="245"/>
      <c r="DX61" s="245"/>
      <c r="DY61" s="246"/>
      <c r="DZ61" s="249"/>
      <c r="EA61" s="250"/>
      <c r="EB61" s="247"/>
      <c r="EC61" s="251"/>
      <c r="ED61" s="251"/>
      <c r="EE61" s="246"/>
      <c r="EF61" s="246"/>
      <c r="EG61" s="252"/>
      <c r="EI61" s="243" t="str">
        <f>$B61</f>
        <v>Semi-Final</v>
      </c>
      <c r="EJ61" s="245"/>
      <c r="EK61" s="245"/>
      <c r="EL61" s="246"/>
      <c r="EM61" s="249"/>
      <c r="EN61" s="250"/>
      <c r="EO61" s="247"/>
      <c r="EP61" s="251"/>
      <c r="EQ61" s="251"/>
      <c r="ER61" s="246"/>
      <c r="ES61" s="246"/>
      <c r="ET61" s="252"/>
      <c r="EV61" s="243" t="str">
        <f>$B61</f>
        <v>Semi-Final</v>
      </c>
      <c r="EW61" s="245"/>
      <c r="EX61" s="245"/>
      <c r="EY61" s="246"/>
      <c r="EZ61" s="249"/>
      <c r="FA61" s="250"/>
      <c r="FB61" s="247"/>
      <c r="FC61" s="251"/>
      <c r="FD61" s="251"/>
      <c r="FE61" s="246"/>
      <c r="FF61" s="246"/>
      <c r="FG61" s="252"/>
      <c r="FI61" s="243" t="str">
        <f>$B61</f>
        <v>Semi-Final</v>
      </c>
      <c r="FJ61" s="245"/>
      <c r="FK61" s="245"/>
      <c r="FL61" s="246"/>
      <c r="FM61" s="249"/>
      <c r="FN61" s="250"/>
      <c r="FO61" s="247"/>
      <c r="FP61" s="251"/>
      <c r="FQ61" s="251"/>
      <c r="FR61" s="246"/>
      <c r="FS61" s="246"/>
      <c r="FT61" s="252"/>
      <c r="FV61" s="243" t="str">
        <f>$B61</f>
        <v>Semi-Final</v>
      </c>
      <c r="FW61" s="245"/>
      <c r="FX61" s="245"/>
      <c r="FY61" s="246"/>
      <c r="FZ61" s="249"/>
      <c r="GA61" s="250"/>
      <c r="GB61" s="247"/>
      <c r="GC61" s="251"/>
      <c r="GD61" s="251"/>
      <c r="GE61" s="246"/>
      <c r="GF61" s="246"/>
      <c r="GG61" s="252"/>
      <c r="GI61" s="243" t="str">
        <f>$B61</f>
        <v>Semi-Final</v>
      </c>
      <c r="GJ61" s="245"/>
      <c r="GK61" s="245"/>
      <c r="GL61" s="246"/>
      <c r="GM61" s="249"/>
      <c r="GN61" s="250"/>
      <c r="GO61" s="247"/>
      <c r="GP61" s="251"/>
      <c r="GQ61" s="251"/>
      <c r="GR61" s="246"/>
      <c r="GS61" s="246"/>
      <c r="GT61" s="252"/>
      <c r="GV61" s="243" t="str">
        <f>$B61</f>
        <v>Semi-Final</v>
      </c>
      <c r="GW61" s="245"/>
      <c r="GX61" s="245"/>
      <c r="GY61" s="246"/>
      <c r="GZ61" s="249"/>
      <c r="HA61" s="250"/>
      <c r="HB61" s="247"/>
      <c r="HC61" s="251"/>
      <c r="HD61" s="251"/>
      <c r="HE61" s="246"/>
      <c r="HF61" s="246"/>
      <c r="HG61" s="252"/>
      <c r="HI61" s="243" t="str">
        <f>$B61</f>
        <v>Semi-Final</v>
      </c>
      <c r="HJ61" s="245"/>
      <c r="HK61" s="245"/>
      <c r="HL61" s="246"/>
      <c r="HM61" s="249"/>
      <c r="HN61" s="250"/>
      <c r="HO61" s="247"/>
      <c r="HP61" s="251"/>
      <c r="HQ61" s="251"/>
      <c r="HR61" s="246"/>
      <c r="HS61" s="246"/>
      <c r="HT61" s="252"/>
      <c r="HV61" s="243" t="str">
        <f>$B61</f>
        <v>Semi-Final</v>
      </c>
      <c r="HW61" s="245"/>
      <c r="HX61" s="245"/>
      <c r="HY61" s="246"/>
      <c r="HZ61" s="249"/>
      <c r="IA61" s="250"/>
      <c r="IB61" s="247"/>
      <c r="IC61" s="251"/>
      <c r="ID61" s="251"/>
      <c r="IE61" s="246"/>
      <c r="IF61" s="246"/>
      <c r="IG61" s="252"/>
      <c r="II61" s="243" t="str">
        <f>$B61</f>
        <v>Semi-Final</v>
      </c>
      <c r="IJ61" s="245"/>
      <c r="IK61" s="245"/>
      <c r="IL61" s="246"/>
      <c r="IM61" s="249"/>
      <c r="IN61" s="250"/>
      <c r="IO61" s="247"/>
      <c r="IP61" s="251"/>
      <c r="IQ61" s="251"/>
      <c r="IR61" s="246"/>
      <c r="IS61" s="246"/>
      <c r="IT61" s="252"/>
      <c r="IV61" s="243" t="str">
        <f>$B61</f>
        <v>Semi-Final</v>
      </c>
      <c r="IW61" s="245"/>
      <c r="IX61" s="245"/>
      <c r="IY61" s="246"/>
      <c r="IZ61" s="249"/>
      <c r="JA61" s="250"/>
      <c r="JB61" s="247"/>
      <c r="JC61" s="251"/>
      <c r="JD61" s="251"/>
      <c r="JE61" s="246"/>
      <c r="JF61" s="246"/>
      <c r="JG61" s="252"/>
      <c r="JI61" s="243" t="str">
        <f>$B61</f>
        <v>Semi-Final</v>
      </c>
      <c r="JJ61" s="245"/>
      <c r="JK61" s="245"/>
      <c r="JL61" s="246"/>
      <c r="JM61" s="249"/>
      <c r="JN61" s="250"/>
      <c r="JO61" s="247"/>
      <c r="JP61" s="251"/>
      <c r="JQ61" s="251"/>
      <c r="JR61" s="246"/>
      <c r="JS61" s="246"/>
      <c r="JT61" s="252"/>
      <c r="JV61" s="243" t="str">
        <f>$B61</f>
        <v>Semi-Final</v>
      </c>
      <c r="JW61" s="245"/>
      <c r="JX61" s="245"/>
      <c r="JY61" s="246"/>
      <c r="JZ61" s="249"/>
      <c r="KA61" s="250"/>
      <c r="KB61" s="247"/>
      <c r="KC61" s="251"/>
      <c r="KD61" s="251"/>
      <c r="KE61" s="246"/>
      <c r="KF61" s="246"/>
      <c r="KG61" s="252"/>
      <c r="KI61" s="243" t="str">
        <f>$B61</f>
        <v>Semi-Final</v>
      </c>
      <c r="KJ61" s="245"/>
      <c r="KK61" s="245"/>
      <c r="KL61" s="246"/>
      <c r="KM61" s="249"/>
      <c r="KN61" s="250"/>
      <c r="KO61" s="247"/>
      <c r="KP61" s="251"/>
      <c r="KQ61" s="251"/>
      <c r="KR61" s="246"/>
      <c r="KS61" s="246"/>
      <c r="KT61" s="252"/>
      <c r="KV61" s="243" t="str">
        <f>$B61</f>
        <v>Semi-Final</v>
      </c>
      <c r="KW61" s="245"/>
      <c r="KX61" s="245"/>
      <c r="KY61" s="246"/>
      <c r="KZ61" s="249"/>
      <c r="LA61" s="250"/>
      <c r="LB61" s="247"/>
      <c r="LC61" s="251"/>
      <c r="LD61" s="251"/>
      <c r="LE61" s="246"/>
      <c r="LF61" s="246"/>
      <c r="LG61" s="252"/>
      <c r="LI61" s="243" t="str">
        <f>$B61</f>
        <v>Semi-Final</v>
      </c>
      <c r="LJ61" s="245"/>
      <c r="LK61" s="245"/>
      <c r="LL61" s="246"/>
      <c r="LM61" s="249"/>
      <c r="LN61" s="250"/>
      <c r="LO61" s="247"/>
      <c r="LP61" s="251"/>
      <c r="LQ61" s="251"/>
      <c r="LR61" s="246"/>
      <c r="LS61" s="246"/>
      <c r="LT61" s="252"/>
      <c r="LV61" s="243" t="str">
        <f>$B61</f>
        <v>Semi-Final</v>
      </c>
      <c r="LW61" s="245"/>
      <c r="LX61" s="245"/>
      <c r="LY61" s="246"/>
      <c r="LZ61" s="249"/>
      <c r="MA61" s="250"/>
      <c r="MB61" s="247"/>
      <c r="MC61" s="251"/>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2</v>
      </c>
      <c r="E62" s="254" t="str">
        <f>INDIRECT("'"&amp;References!$A$1&amp;"'!"&amp;"$H$74")</f>
        <v>France</v>
      </c>
      <c r="F62" s="256">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257">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H62" s="133"/>
      <c r="I62" s="268"/>
      <c r="J62" s="254" t="str">
        <f>IF(I62="","",VLOOKUP(I62,Language!$D$5:$E$63,2,0))</f>
        <v/>
      </c>
      <c r="K62" s="258"/>
      <c r="L62" s="254" t="str">
        <f>IF(K62="","",VLOOKUP(K62,Language!$D$5:$E$63,2,0))</f>
        <v/>
      </c>
      <c r="M62" s="269"/>
      <c r="N62" s="270"/>
      <c r="O62" s="271"/>
      <c r="P62" s="271"/>
      <c r="Q62" s="272">
        <f t="shared" ref="Q62:Q63" si="677">COUNTIF(I$62:I$63,I62)+COUNTIF(K$62:K$63,I62)</f>
        <v>0</v>
      </c>
      <c r="R62" s="272">
        <f t="shared" ref="R62:R63" si="678">COUNTIF(I$62:I$63,K62)+COUNTIF(K$62:K$63,K62)</f>
        <v>0</v>
      </c>
      <c r="S62" s="272"/>
      <c r="T62" s="273" t="str">
        <f t="shared" ref="T62:T63" si="679">IF(OR(I62&lt;&gt;"",K62&lt;&gt;""),IF(Q62&lt;&gt;1,0,COUNTIF($B$62:$B$63,I62)+COUNTIF($D$62:$D$63,I62))+IF(R62&lt;&gt;1,0,COUNTIF($B$62:$B$63,K62)+COUNTIF($D$62:$D$63,K62)),"")</f>
        <v/>
      </c>
      <c r="V62" s="268"/>
      <c r="W62" s="254" t="str">
        <f>IF(V62="","",VLOOKUP(V62,Language!$D$5:$E$63,2,0))</f>
        <v/>
      </c>
      <c r="X62" s="258"/>
      <c r="Y62" s="254" t="str">
        <f>IF(X62="","",VLOOKUP(X62,Language!$D$5:$E$63,2,0))</f>
        <v/>
      </c>
      <c r="Z62" s="269"/>
      <c r="AA62" s="270"/>
      <c r="AB62" s="271"/>
      <c r="AC62" s="271"/>
      <c r="AD62" s="272">
        <f t="shared" ref="AD62:AD63" si="680">COUNTIF(V$62:V$63,V62)+COUNTIF(X$62:X$63,V62)</f>
        <v>0</v>
      </c>
      <c r="AE62" s="272">
        <f t="shared" ref="AE62:AE63" si="681">COUNTIF(V$62:V$63,X62)+COUNTIF(X$62:X$63,X62)</f>
        <v>0</v>
      </c>
      <c r="AF62" s="272"/>
      <c r="AG62" s="273" t="str">
        <f t="shared" ref="AG62:AG63" si="682">IF(OR(V62&lt;&gt;"",X62&lt;&gt;""),IF(AD62&lt;&gt;1,0,COUNTIF($B$62:$B$63,V62)+COUNTIF($D$62:$D$63,V62))+IF(AE62&lt;&gt;1,0,COUNTIF($B$62:$B$63,X62)+COUNTIF($D$62:$D$63,X62)),"")</f>
        <v/>
      </c>
      <c r="AI62" s="268"/>
      <c r="AJ62" s="254" t="str">
        <f>IF(AI62="","",VLOOKUP(AI62,Language!$D$5:$E$63,2,0))</f>
        <v/>
      </c>
      <c r="AK62" s="258"/>
      <c r="AL62" s="254" t="str">
        <f>IF(AK62="","",VLOOKUP(AK62,Language!$D$5:$E$63,2,0))</f>
        <v/>
      </c>
      <c r="AM62" s="269"/>
      <c r="AN62" s="270"/>
      <c r="AO62" s="271"/>
      <c r="AP62" s="271"/>
      <c r="AQ62" s="272">
        <f t="shared" ref="AQ62:AQ63" si="683">COUNTIF(AI$62:AI$63,AI62)+COUNTIF(AK$62:AK$63,AI62)</f>
        <v>0</v>
      </c>
      <c r="AR62" s="272">
        <f t="shared" ref="AR62:AR63" si="684">COUNTIF(AI$62:AI$63,AK62)+COUNTIF(AK$62:AK$63,AK62)</f>
        <v>0</v>
      </c>
      <c r="AS62" s="272"/>
      <c r="AT62" s="273" t="str">
        <f t="shared" ref="AT62:AT63" si="685">IF(OR(AI62&lt;&gt;"",AK62&lt;&gt;""),IF(AQ62&lt;&gt;1,0,COUNTIF($B$62:$B$63,AI62)+COUNTIF($D$62:$D$63,AI62))+IF(AR62&lt;&gt;1,0,COUNTIF($B$62:$B$63,AK62)+COUNTIF($D$62:$D$63,AK62)),"")</f>
        <v/>
      </c>
      <c r="AV62" s="268"/>
      <c r="AW62" s="254" t="str">
        <f>IF(AV62="","",VLOOKUP(AV62,Language!$D$5:$E$63,2,0))</f>
        <v/>
      </c>
      <c r="AX62" s="258"/>
      <c r="AY62" s="254" t="str">
        <f>IF(AX62="","",VLOOKUP(AX62,Language!$D$5:$E$63,2,0))</f>
        <v/>
      </c>
      <c r="AZ62" s="269"/>
      <c r="BA62" s="270"/>
      <c r="BB62" s="271"/>
      <c r="BC62" s="271"/>
      <c r="BD62" s="272">
        <f t="shared" ref="BD62:BD63" si="686">COUNTIF(AV$62:AV$63,AV62)+COUNTIF(AX$62:AX$63,AV62)</f>
        <v>0</v>
      </c>
      <c r="BE62" s="272">
        <f t="shared" ref="BE62:BE63" si="687">COUNTIF(AV$62:AV$63,AX62)+COUNTIF(AX$62:AX$63,AX62)</f>
        <v>0</v>
      </c>
      <c r="BF62" s="272"/>
      <c r="BG62" s="273" t="str">
        <f t="shared" ref="BG62:BG63" si="688">IF(OR(AV62&lt;&gt;"",AX62&lt;&gt;""),IF(BD62&lt;&gt;1,0,COUNTIF($B$62:$B$63,AV62)+COUNTIF($D$62:$D$63,AV62))+IF(BE62&lt;&gt;1,0,COUNTIF($B$62:$B$63,AX62)+COUNTIF($D$62:$D$63,AX62)),"")</f>
        <v/>
      </c>
      <c r="BI62" s="268"/>
      <c r="BJ62" s="254" t="str">
        <f>IF(BI62="","",VLOOKUP(BI62,Language!$D$5:$E$63,2,0))</f>
        <v/>
      </c>
      <c r="BK62" s="258"/>
      <c r="BL62" s="254" t="str">
        <f>IF(BK62="","",VLOOKUP(BK62,Language!$D$5:$E$63,2,0))</f>
        <v/>
      </c>
      <c r="BM62" s="269"/>
      <c r="BN62" s="270"/>
      <c r="BO62" s="271"/>
      <c r="BP62" s="271"/>
      <c r="BQ62" s="272">
        <f t="shared" ref="BQ62:BQ63" si="689">COUNTIF(BI$62:BI$63,BI62)+COUNTIF(BK$62:BK$63,BI62)</f>
        <v>0</v>
      </c>
      <c r="BR62" s="272">
        <f t="shared" ref="BR62:BR63" si="690">COUNTIF(BI$62:BI$63,BK62)+COUNTIF(BK$62:BK$63,BK62)</f>
        <v>0</v>
      </c>
      <c r="BS62" s="272"/>
      <c r="BT62" s="273" t="str">
        <f t="shared" ref="BT62:BT63" si="691">IF(OR(BI62&lt;&gt;"",BK62&lt;&gt;""),IF(BQ62&lt;&gt;1,0,COUNTIF($B$62:$B$63,BI62)+COUNTIF($D$62:$D$63,BI62))+IF(BR62&lt;&gt;1,0,COUNTIF($B$62:$B$63,BK62)+COUNTIF($D$62:$D$63,BK62)),"")</f>
        <v/>
      </c>
      <c r="BV62" s="268"/>
      <c r="BW62" s="254" t="str">
        <f>IF(BV62="","",VLOOKUP(BV62,Language!$D$5:$E$63,2,0))</f>
        <v/>
      </c>
      <c r="BX62" s="258"/>
      <c r="BY62" s="254" t="str">
        <f>IF(BX62="","",VLOOKUP(BX62,Language!$D$5:$E$63,2,0))</f>
        <v/>
      </c>
      <c r="BZ62" s="269"/>
      <c r="CA62" s="270"/>
      <c r="CB62" s="271"/>
      <c r="CC62" s="271"/>
      <c r="CD62" s="272">
        <f t="shared" ref="CD62:CD63" si="692">COUNTIF(BV$62:BV$63,BV62)+COUNTIF(BX$62:BX$63,BV62)</f>
        <v>0</v>
      </c>
      <c r="CE62" s="272">
        <f t="shared" ref="CE62:CE63" si="693">COUNTIF(BV$62:BV$63,BX62)+COUNTIF(BX$62:BX$63,BX62)</f>
        <v>0</v>
      </c>
      <c r="CF62" s="272"/>
      <c r="CG62" s="273" t="str">
        <f t="shared" ref="CG62:CG63" si="694">IF(OR(BV62&lt;&gt;"",BX62&lt;&gt;""),IF(CD62&lt;&gt;1,0,COUNTIF($B$62:$B$63,BV62)+COUNTIF($D$62:$D$63,BV62))+IF(CE62&lt;&gt;1,0,COUNTIF($B$62:$B$63,BX62)+COUNTIF($D$62:$D$63,BX62)),"")</f>
        <v/>
      </c>
      <c r="CI62" s="268"/>
      <c r="CJ62" s="254" t="str">
        <f>IF(CI62="","",VLOOKUP(CI62,Language!$D$5:$E$63,2,0))</f>
        <v/>
      </c>
      <c r="CK62" s="258"/>
      <c r="CL62" s="254" t="str">
        <f>IF(CK62="","",VLOOKUP(CK62,Language!$D$5:$E$63,2,0))</f>
        <v/>
      </c>
      <c r="CM62" s="269"/>
      <c r="CN62" s="270"/>
      <c r="CO62" s="271"/>
      <c r="CP62" s="271"/>
      <c r="CQ62" s="272">
        <f t="shared" ref="CQ62:CQ63" si="695">COUNTIF(CI$62:CI$63,CI62)+COUNTIF(CK$62:CK$63,CI62)</f>
        <v>0</v>
      </c>
      <c r="CR62" s="272">
        <f t="shared" ref="CR62:CR63" si="696">COUNTIF(CI$62:CI$63,CK62)+COUNTIF(CK$62:CK$63,CK62)</f>
        <v>0</v>
      </c>
      <c r="CS62" s="272"/>
      <c r="CT62" s="273" t="str">
        <f t="shared" ref="CT62:CT63" si="697">IF(OR(CI62&lt;&gt;"",CK62&lt;&gt;""),IF(CQ62&lt;&gt;1,0,COUNTIF($B$62:$B$63,CI62)+COUNTIF($D$62:$D$63,CI62))+IF(CR62&lt;&gt;1,0,COUNTIF($B$62:$B$63,CK62)+COUNTIF($D$62:$D$63,CK62)),"")</f>
        <v/>
      </c>
      <c r="CV62" s="268"/>
      <c r="CW62" s="254" t="str">
        <f>IF(CV62="","",VLOOKUP(CV62,Language!$D$5:$E$63,2,0))</f>
        <v/>
      </c>
      <c r="CX62" s="258"/>
      <c r="CY62" s="254" t="str">
        <f>IF(CX62="","",VLOOKUP(CX62,Language!$D$5:$E$63,2,0))</f>
        <v/>
      </c>
      <c r="CZ62" s="269"/>
      <c r="DA62" s="270"/>
      <c r="DB62" s="271"/>
      <c r="DC62" s="271"/>
      <c r="DD62" s="272">
        <f t="shared" ref="DD62:DD63" si="698">COUNTIF(CV$62:CV$63,CV62)+COUNTIF(CX$62:CX$63,CV62)</f>
        <v>0</v>
      </c>
      <c r="DE62" s="272">
        <f t="shared" ref="DE62:DE63" si="699">COUNTIF(CV$62:CV$63,CX62)+COUNTIF(CX$62:CX$63,CX62)</f>
        <v>0</v>
      </c>
      <c r="DF62" s="272"/>
      <c r="DG62" s="273" t="str">
        <f t="shared" ref="DG62:DG63" si="700">IF(OR(CV62&lt;&gt;"",CX62&lt;&gt;""),IF(DD62&lt;&gt;1,0,COUNTIF($B$62:$B$63,CV62)+COUNTIF($D$62:$D$63,CV62))+IF(DE62&lt;&gt;1,0,COUNTIF($B$62:$B$63,CX62)+COUNTIF($D$62:$D$63,CX62)),"")</f>
        <v/>
      </c>
      <c r="DI62" s="268"/>
      <c r="DJ62" s="254" t="str">
        <f>IF(DI62="","",VLOOKUP(DI62,Language!$D$5:$E$63,2,0))</f>
        <v/>
      </c>
      <c r="DK62" s="258"/>
      <c r="DL62" s="254" t="str">
        <f>IF(DK62="","",VLOOKUP(DK62,Language!$D$5:$E$63,2,0))</f>
        <v/>
      </c>
      <c r="DM62" s="269"/>
      <c r="DN62" s="270"/>
      <c r="DO62" s="271"/>
      <c r="DP62" s="271"/>
      <c r="DQ62" s="272">
        <f t="shared" ref="DQ62:DQ63" si="701">COUNTIF(DI$62:DI$63,DI62)+COUNTIF(DK$62:DK$63,DI62)</f>
        <v>0</v>
      </c>
      <c r="DR62" s="272">
        <f t="shared" ref="DR62:DR63" si="702">COUNTIF(DI$62:DI$63,DK62)+COUNTIF(DK$62:DK$63,DK62)</f>
        <v>0</v>
      </c>
      <c r="DS62" s="272"/>
      <c r="DT62" s="273" t="str">
        <f t="shared" ref="DT62:DT63" si="703">IF(OR(DI62&lt;&gt;"",DK62&lt;&gt;""),IF(DQ62&lt;&gt;1,0,COUNTIF($B$62:$B$63,DI62)+COUNTIF($D$62:$D$63,DI62))+IF(DR62&lt;&gt;1,0,COUNTIF($B$62:$B$63,DK62)+COUNTIF($D$62:$D$63,DK62)),"")</f>
        <v/>
      </c>
      <c r="DV62" s="268"/>
      <c r="DW62" s="254" t="str">
        <f>IF(DV62="","",VLOOKUP(DV62,Language!$D$5:$E$63,2,0))</f>
        <v/>
      </c>
      <c r="DX62" s="258"/>
      <c r="DY62" s="254" t="str">
        <f>IF(DX62="","",VLOOKUP(DX62,Language!$D$5:$E$63,2,0))</f>
        <v/>
      </c>
      <c r="DZ62" s="269"/>
      <c r="EA62" s="270"/>
      <c r="EB62" s="271"/>
      <c r="EC62" s="271"/>
      <c r="ED62" s="272">
        <f t="shared" ref="ED62:ED63" si="704">COUNTIF(DV$62:DV$63,DV62)+COUNTIF(DX$62:DX$63,DV62)</f>
        <v>0</v>
      </c>
      <c r="EE62" s="272">
        <f t="shared" ref="EE62:EE63" si="705">COUNTIF(DV$62:DV$63,DX62)+COUNTIF(DX$62:DX$63,DX62)</f>
        <v>0</v>
      </c>
      <c r="EF62" s="272"/>
      <c r="EG62" s="273" t="str">
        <f t="shared" ref="EG62:EG63" si="706">IF(OR(DV62&lt;&gt;"",DX62&lt;&gt;""),IF(ED62&lt;&gt;1,0,COUNTIF($B$62:$B$63,DV62)+COUNTIF($D$62:$D$63,DV62))+IF(EE62&lt;&gt;1,0,COUNTIF($B$62:$B$63,DX62)+COUNTIF($D$62:$D$63,DX62)),"")</f>
        <v/>
      </c>
      <c r="EI62" s="268"/>
      <c r="EJ62" s="254" t="str">
        <f>IF(EI62="","",VLOOKUP(EI62,Language!$D$5:$E$63,2,0))</f>
        <v/>
      </c>
      <c r="EK62" s="258"/>
      <c r="EL62" s="254" t="str">
        <f>IF(EK62="","",VLOOKUP(EK62,Language!$D$5:$E$63,2,0))</f>
        <v/>
      </c>
      <c r="EM62" s="269"/>
      <c r="EN62" s="270"/>
      <c r="EO62" s="271"/>
      <c r="EP62" s="271"/>
      <c r="EQ62" s="272">
        <f t="shared" ref="EQ62:EQ63" si="707">COUNTIF(EI$62:EI$63,EI62)+COUNTIF(EK$62:EK$63,EI62)</f>
        <v>0</v>
      </c>
      <c r="ER62" s="272">
        <f t="shared" ref="ER62:ER63" si="708">COUNTIF(EI$62:EI$63,EK62)+COUNTIF(EK$62:EK$63,EK62)</f>
        <v>0</v>
      </c>
      <c r="ES62" s="272"/>
      <c r="ET62" s="273" t="str">
        <f t="shared" ref="ET62:ET63" si="709">IF(OR(EI62&lt;&gt;"",EK62&lt;&gt;""),IF(EQ62&lt;&gt;1,0,COUNTIF($B$62:$B$63,EI62)+COUNTIF($D$62:$D$63,EI62))+IF(ER62&lt;&gt;1,0,COUNTIF($B$62:$B$63,EK62)+COUNTIF($D$62:$D$63,EK62)),"")</f>
        <v/>
      </c>
      <c r="EV62" s="268"/>
      <c r="EW62" s="254" t="str">
        <f>IF(EV62="","",VLOOKUP(EV62,Language!$D$5:$E$63,2,0))</f>
        <v/>
      </c>
      <c r="EX62" s="258"/>
      <c r="EY62" s="254" t="str">
        <f>IF(EX62="","",VLOOKUP(EX62,Language!$D$5:$E$63,2,0))</f>
        <v/>
      </c>
      <c r="EZ62" s="269"/>
      <c r="FA62" s="270"/>
      <c r="FB62" s="271"/>
      <c r="FC62" s="271"/>
      <c r="FD62" s="272">
        <f t="shared" ref="FD62:FD63" si="710">COUNTIF(EV$62:EV$63,EV62)+COUNTIF(EX$62:EX$63,EV62)</f>
        <v>0</v>
      </c>
      <c r="FE62" s="272">
        <f t="shared" ref="FE62:FE63" si="711">COUNTIF(EV$62:EV$63,EX62)+COUNTIF(EX$62:EX$63,EX62)</f>
        <v>0</v>
      </c>
      <c r="FF62" s="272"/>
      <c r="FG62" s="273" t="str">
        <f t="shared" ref="FG62:FG63" si="712">IF(OR(EV62&lt;&gt;"",EX62&lt;&gt;""),IF(FD62&lt;&gt;1,0,COUNTIF($B$62:$B$63,EV62)+COUNTIF($D$62:$D$63,EV62))+IF(FE62&lt;&gt;1,0,COUNTIF($B$62:$B$63,EX62)+COUNTIF($D$62:$D$63,EX62)),"")</f>
        <v/>
      </c>
      <c r="FI62" s="268"/>
      <c r="FJ62" s="254" t="str">
        <f>IF(FI62="","",VLOOKUP(FI62,Language!$D$5:$E$63,2,0))</f>
        <v/>
      </c>
      <c r="FK62" s="258"/>
      <c r="FL62" s="254" t="str">
        <f>IF(FK62="","",VLOOKUP(FK62,Language!$D$5:$E$63,2,0))</f>
        <v/>
      </c>
      <c r="FM62" s="269"/>
      <c r="FN62" s="270"/>
      <c r="FO62" s="271"/>
      <c r="FP62" s="271"/>
      <c r="FQ62" s="272">
        <f t="shared" ref="FQ62:FQ63" si="713">COUNTIF(FI$62:FI$63,FI62)+COUNTIF(FK$62:FK$63,FI62)</f>
        <v>0</v>
      </c>
      <c r="FR62" s="272">
        <f t="shared" ref="FR62:FR63" si="714">COUNTIF(FI$62:FI$63,FK62)+COUNTIF(FK$62:FK$63,FK62)</f>
        <v>0</v>
      </c>
      <c r="FS62" s="272"/>
      <c r="FT62" s="273" t="str">
        <f t="shared" ref="FT62:FT63" si="715">IF(OR(FI62&lt;&gt;"",FK62&lt;&gt;""),IF(FQ62&lt;&gt;1,0,COUNTIF($B$62:$B$63,FI62)+COUNTIF($D$62:$D$63,FI62))+IF(FR62&lt;&gt;1,0,COUNTIF($B$62:$B$63,FK62)+COUNTIF($D$62:$D$63,FK62)),"")</f>
        <v/>
      </c>
      <c r="FV62" s="268"/>
      <c r="FW62" s="254" t="str">
        <f>IF(FV62="","",VLOOKUP(FV62,Language!$D$5:$E$63,2,0))</f>
        <v/>
      </c>
      <c r="FX62" s="258"/>
      <c r="FY62" s="254" t="str">
        <f>IF(FX62="","",VLOOKUP(FX62,Language!$D$5:$E$63,2,0))</f>
        <v/>
      </c>
      <c r="FZ62" s="269"/>
      <c r="GA62" s="270"/>
      <c r="GB62" s="271"/>
      <c r="GC62" s="271"/>
      <c r="GD62" s="272">
        <f t="shared" ref="GD62:GD63" si="716">COUNTIF(FV$62:FV$63,FV62)+COUNTIF(FX$62:FX$63,FV62)</f>
        <v>0</v>
      </c>
      <c r="GE62" s="272">
        <f t="shared" ref="GE62:GE63" si="717">COUNTIF(FV$62:FV$63,FX62)+COUNTIF(FX$62:FX$63,FX62)</f>
        <v>0</v>
      </c>
      <c r="GF62" s="272"/>
      <c r="GG62" s="273" t="str">
        <f t="shared" ref="GG62:GG63" si="718">IF(OR(FV62&lt;&gt;"",FX62&lt;&gt;""),IF(GD62&lt;&gt;1,0,COUNTIF($B$62:$B$63,FV62)+COUNTIF($D$62:$D$63,FV62))+IF(GE62&lt;&gt;1,0,COUNTIF($B$62:$B$63,FX62)+COUNTIF($D$62:$D$63,FX62)),"")</f>
        <v/>
      </c>
      <c r="GI62" s="268"/>
      <c r="GJ62" s="254" t="str">
        <f>IF(GI62="","",VLOOKUP(GI62,Language!$D$5:$E$63,2,0))</f>
        <v/>
      </c>
      <c r="GK62" s="258"/>
      <c r="GL62" s="254" t="str">
        <f>IF(GK62="","",VLOOKUP(GK62,Language!$D$5:$E$63,2,0))</f>
        <v/>
      </c>
      <c r="GM62" s="269"/>
      <c r="GN62" s="270"/>
      <c r="GO62" s="271"/>
      <c r="GP62" s="271"/>
      <c r="GQ62" s="272">
        <f t="shared" ref="GQ62:GQ63" si="719">COUNTIF(GI$62:GI$63,GI62)+COUNTIF(GK$62:GK$63,GI62)</f>
        <v>0</v>
      </c>
      <c r="GR62" s="272">
        <f t="shared" ref="GR62:GR63" si="720">COUNTIF(GI$62:GI$63,GK62)+COUNTIF(GK$62:GK$63,GK62)</f>
        <v>0</v>
      </c>
      <c r="GS62" s="272"/>
      <c r="GT62" s="273" t="str">
        <f t="shared" ref="GT62:GT63" si="721">IF(OR(GI62&lt;&gt;"",GK62&lt;&gt;""),IF(GQ62&lt;&gt;1,0,COUNTIF($B$62:$B$63,GI62)+COUNTIF($D$62:$D$63,GI62))+IF(GR62&lt;&gt;1,0,COUNTIF($B$62:$B$63,GK62)+COUNTIF($D$62:$D$63,GK62)),"")</f>
        <v/>
      </c>
      <c r="GV62" s="268"/>
      <c r="GW62" s="254" t="str">
        <f>IF(GV62="","",VLOOKUP(GV62,Language!$D$5:$E$63,2,0))</f>
        <v/>
      </c>
      <c r="GX62" s="258"/>
      <c r="GY62" s="254" t="str">
        <f>IF(GX62="","",VLOOKUP(GX62,Language!$D$5:$E$63,2,0))</f>
        <v/>
      </c>
      <c r="GZ62" s="269"/>
      <c r="HA62" s="270"/>
      <c r="HB62" s="271"/>
      <c r="HC62" s="271"/>
      <c r="HD62" s="272">
        <f t="shared" ref="HD62:HD63" si="722">COUNTIF(GV$62:GV$63,GV62)+COUNTIF(GX$62:GX$63,GV62)</f>
        <v>0</v>
      </c>
      <c r="HE62" s="272">
        <f t="shared" ref="HE62:HE63" si="723">COUNTIF(GV$62:GV$63,GX62)+COUNTIF(GX$62:GX$63,GX62)</f>
        <v>0</v>
      </c>
      <c r="HF62" s="272"/>
      <c r="HG62" s="273" t="str">
        <f t="shared" ref="HG62:HG63" si="724">IF(OR(GV62&lt;&gt;"",GX62&lt;&gt;""),IF(HD62&lt;&gt;1,0,COUNTIF($B$62:$B$63,GV62)+COUNTIF($D$62:$D$63,GV62))+IF(HE62&lt;&gt;1,0,COUNTIF($B$62:$B$63,GX62)+COUNTIF($D$62:$D$63,GX62)),"")</f>
        <v/>
      </c>
      <c r="HI62" s="268"/>
      <c r="HJ62" s="254" t="str">
        <f>IF(HI62="","",VLOOKUP(HI62,Language!$D$5:$E$63,2,0))</f>
        <v/>
      </c>
      <c r="HK62" s="258"/>
      <c r="HL62" s="254" t="str">
        <f>IF(HK62="","",VLOOKUP(HK62,Language!$D$5:$E$63,2,0))</f>
        <v/>
      </c>
      <c r="HM62" s="269"/>
      <c r="HN62" s="270"/>
      <c r="HO62" s="271"/>
      <c r="HP62" s="271"/>
      <c r="HQ62" s="272">
        <f t="shared" ref="HQ62:HQ63" si="725">COUNTIF(HI$62:HI$63,HI62)+COUNTIF(HK$62:HK$63,HI62)</f>
        <v>0</v>
      </c>
      <c r="HR62" s="272">
        <f t="shared" ref="HR62:HR63" si="726">COUNTIF(HI$62:HI$63,HK62)+COUNTIF(HK$62:HK$63,HK62)</f>
        <v>0</v>
      </c>
      <c r="HS62" s="272"/>
      <c r="HT62" s="273" t="str">
        <f t="shared" ref="HT62:HT63" si="727">IF(OR(HI62&lt;&gt;"",HK62&lt;&gt;""),IF(HQ62&lt;&gt;1,0,COUNTIF($B$62:$B$63,HI62)+COUNTIF($D$62:$D$63,HI62))+IF(HR62&lt;&gt;1,0,COUNTIF($B$62:$B$63,HK62)+COUNTIF($D$62:$D$63,HK62)),"")</f>
        <v/>
      </c>
      <c r="HV62" s="268"/>
      <c r="HW62" s="254" t="str">
        <f>IF(HV62="","",VLOOKUP(HV62,Language!$D$5:$E$63,2,0))</f>
        <v/>
      </c>
      <c r="HX62" s="258"/>
      <c r="HY62" s="254" t="str">
        <f>IF(HX62="","",VLOOKUP(HX62,Language!$D$5:$E$63,2,0))</f>
        <v/>
      </c>
      <c r="HZ62" s="269"/>
      <c r="IA62" s="270"/>
      <c r="IB62" s="271"/>
      <c r="IC62" s="271"/>
      <c r="ID62" s="272">
        <f t="shared" ref="ID62:ID63" si="728">COUNTIF(HV$62:HV$63,HV62)+COUNTIF(HX$62:HX$63,HV62)</f>
        <v>0</v>
      </c>
      <c r="IE62" s="272">
        <f t="shared" ref="IE62:IE63" si="729">COUNTIF(HV$62:HV$63,HX62)+COUNTIF(HX$62:HX$63,HX62)</f>
        <v>0</v>
      </c>
      <c r="IF62" s="272"/>
      <c r="IG62" s="273" t="str">
        <f t="shared" ref="IG62:IG63" si="730">IF(OR(HV62&lt;&gt;"",HX62&lt;&gt;""),IF(ID62&lt;&gt;1,0,COUNTIF($B$62:$B$63,HV62)+COUNTIF($D$62:$D$63,HV62))+IF(IE62&lt;&gt;1,0,COUNTIF($B$62:$B$63,HX62)+COUNTIF($D$62:$D$63,HX62)),"")</f>
        <v/>
      </c>
      <c r="II62" s="268"/>
      <c r="IJ62" s="254" t="str">
        <f>IF(II62="","",VLOOKUP(II62,Language!$D$5:$E$63,2,0))</f>
        <v/>
      </c>
      <c r="IK62" s="258"/>
      <c r="IL62" s="254" t="str">
        <f>IF(IK62="","",VLOOKUP(IK62,Language!$D$5:$E$63,2,0))</f>
        <v/>
      </c>
      <c r="IM62" s="269"/>
      <c r="IN62" s="270"/>
      <c r="IO62" s="271"/>
      <c r="IP62" s="271"/>
      <c r="IQ62" s="272">
        <f t="shared" ref="IQ62:IQ63" si="731">COUNTIF(II$62:II$63,II62)+COUNTIF(IK$62:IK$63,II62)</f>
        <v>0</v>
      </c>
      <c r="IR62" s="272">
        <f t="shared" ref="IR62:IR63" si="732">COUNTIF(II$62:II$63,IK62)+COUNTIF(IK$62:IK$63,IK62)</f>
        <v>0</v>
      </c>
      <c r="IS62" s="272"/>
      <c r="IT62" s="273" t="str">
        <f t="shared" ref="IT62:IT63" si="733">IF(OR(II62&lt;&gt;"",IK62&lt;&gt;""),IF(IQ62&lt;&gt;1,0,COUNTIF($B$62:$B$63,II62)+COUNTIF($D$62:$D$63,II62))+IF(IR62&lt;&gt;1,0,COUNTIF($B$62:$B$63,IK62)+COUNTIF($D$62:$D$63,IK62)),"")</f>
        <v/>
      </c>
      <c r="IV62" s="268"/>
      <c r="IW62" s="254" t="str">
        <f>IF(IV62="","",VLOOKUP(IV62,Language!$D$5:$E$63,2,0))</f>
        <v/>
      </c>
      <c r="IX62" s="258"/>
      <c r="IY62" s="254" t="str">
        <f>IF(IX62="","",VLOOKUP(IX62,Language!$D$5:$E$63,2,0))</f>
        <v/>
      </c>
      <c r="IZ62" s="269"/>
      <c r="JA62" s="270"/>
      <c r="JB62" s="271"/>
      <c r="JC62" s="271"/>
      <c r="JD62" s="272">
        <f t="shared" ref="JD62:JD63" si="734">COUNTIF(IV$62:IV$63,IV62)+COUNTIF(IX$62:IX$63,IV62)</f>
        <v>0</v>
      </c>
      <c r="JE62" s="272">
        <f t="shared" ref="JE62:JE63" si="735">COUNTIF(IV$62:IV$63,IX62)+COUNTIF(IX$62:IX$63,IX62)</f>
        <v>0</v>
      </c>
      <c r="JF62" s="272"/>
      <c r="JG62" s="273" t="str">
        <f t="shared" ref="JG62:JG63" si="736">IF(OR(IV62&lt;&gt;"",IX62&lt;&gt;""),IF(JD62&lt;&gt;1,0,COUNTIF($B$62:$B$63,IV62)+COUNTIF($D$62:$D$63,IV62))+IF(JE62&lt;&gt;1,0,COUNTIF($B$62:$B$63,IX62)+COUNTIF($D$62:$D$63,IX62)),"")</f>
        <v/>
      </c>
      <c r="JI62" s="268"/>
      <c r="JJ62" s="254" t="str">
        <f>IF(JI62="","",VLOOKUP(JI62,Language!$D$5:$E$63,2,0))</f>
        <v/>
      </c>
      <c r="JK62" s="258"/>
      <c r="JL62" s="254" t="str">
        <f>IF(JK62="","",VLOOKUP(JK62,Language!$D$5:$E$63,2,0))</f>
        <v/>
      </c>
      <c r="JM62" s="269"/>
      <c r="JN62" s="270"/>
      <c r="JO62" s="271"/>
      <c r="JP62" s="271"/>
      <c r="JQ62" s="272">
        <f t="shared" ref="JQ62:JQ63" si="737">COUNTIF(JI$62:JI$63,JI62)+COUNTIF(JK$62:JK$63,JI62)</f>
        <v>0</v>
      </c>
      <c r="JR62" s="272">
        <f t="shared" ref="JR62:JR63" si="738">COUNTIF(JI$62:JI$63,JK62)+COUNTIF(JK$62:JK$63,JK62)</f>
        <v>0</v>
      </c>
      <c r="JS62" s="272"/>
      <c r="JT62" s="273" t="str">
        <f t="shared" ref="JT62:JT63" si="739">IF(OR(JI62&lt;&gt;"",JK62&lt;&gt;""),IF(JQ62&lt;&gt;1,0,COUNTIF($B$62:$B$63,JI62)+COUNTIF($D$62:$D$63,JI62))+IF(JR62&lt;&gt;1,0,COUNTIF($B$62:$B$63,JK62)+COUNTIF($D$62:$D$63,JK62)),"")</f>
        <v/>
      </c>
      <c r="JV62" s="268"/>
      <c r="JW62" s="254" t="str">
        <f>IF(JV62="","",VLOOKUP(JV62,Language!$D$5:$E$63,2,0))</f>
        <v/>
      </c>
      <c r="JX62" s="258"/>
      <c r="JY62" s="254" t="str">
        <f>IF(JX62="","",VLOOKUP(JX62,Language!$D$5:$E$63,2,0))</f>
        <v/>
      </c>
      <c r="JZ62" s="269"/>
      <c r="KA62" s="270"/>
      <c r="KB62" s="271"/>
      <c r="KC62" s="271"/>
      <c r="KD62" s="272">
        <f t="shared" ref="KD62:KD63" si="740">COUNTIF(JV$62:JV$63,JV62)+COUNTIF(JX$62:JX$63,JV62)</f>
        <v>0</v>
      </c>
      <c r="KE62" s="272">
        <f t="shared" ref="KE62:KE63" si="741">COUNTIF(JV$62:JV$63,JX62)+COUNTIF(JX$62:JX$63,JX62)</f>
        <v>0</v>
      </c>
      <c r="KF62" s="272"/>
      <c r="KG62" s="273" t="str">
        <f t="shared" ref="KG62:KG63" si="742">IF(OR(JV62&lt;&gt;"",JX62&lt;&gt;""),IF(KD62&lt;&gt;1,0,COUNTIF($B$62:$B$63,JV62)+COUNTIF($D$62:$D$63,JV62))+IF(KE62&lt;&gt;1,0,COUNTIF($B$62:$B$63,JX62)+COUNTIF($D$62:$D$63,JX62)),"")</f>
        <v/>
      </c>
      <c r="KI62" s="268"/>
      <c r="KJ62" s="254" t="str">
        <f>IF(KI62="","",VLOOKUP(KI62,Language!$D$5:$E$63,2,0))</f>
        <v/>
      </c>
      <c r="KK62" s="258"/>
      <c r="KL62" s="254" t="str">
        <f>IF(KK62="","",VLOOKUP(KK62,Language!$D$5:$E$63,2,0))</f>
        <v/>
      </c>
      <c r="KM62" s="269"/>
      <c r="KN62" s="270"/>
      <c r="KO62" s="271"/>
      <c r="KP62" s="271"/>
      <c r="KQ62" s="272">
        <f t="shared" ref="KQ62:KQ63" si="743">COUNTIF(KI$62:KI$63,KI62)+COUNTIF(KK$62:KK$63,KI62)</f>
        <v>0</v>
      </c>
      <c r="KR62" s="272">
        <f t="shared" ref="KR62:KR63" si="744">COUNTIF(KI$62:KI$63,KK62)+COUNTIF(KK$62:KK$63,KK62)</f>
        <v>0</v>
      </c>
      <c r="KS62" s="272"/>
      <c r="KT62" s="273" t="str">
        <f t="shared" ref="KT62:KT63" si="745">IF(OR(KI62&lt;&gt;"",KK62&lt;&gt;""),IF(KQ62&lt;&gt;1,0,COUNTIF($B$62:$B$63,KI62)+COUNTIF($D$62:$D$63,KI62))+IF(KR62&lt;&gt;1,0,COUNTIF($B$62:$B$63,KK62)+COUNTIF($D$62:$D$63,KK62)),"")</f>
        <v/>
      </c>
      <c r="KV62" s="268"/>
      <c r="KW62" s="254" t="str">
        <f>IF(KV62="","",VLOOKUP(KV62,Language!$D$5:$E$63,2,0))</f>
        <v/>
      </c>
      <c r="KX62" s="258"/>
      <c r="KY62" s="254" t="str">
        <f>IF(KX62="","",VLOOKUP(KX62,Language!$D$5:$E$63,2,0))</f>
        <v/>
      </c>
      <c r="KZ62" s="269"/>
      <c r="LA62" s="270"/>
      <c r="LB62" s="271"/>
      <c r="LC62" s="271"/>
      <c r="LD62" s="272">
        <f t="shared" ref="LD62:LD63" si="746">COUNTIF(KV$62:KV$63,KV62)+COUNTIF(KX$62:KX$63,KV62)</f>
        <v>0</v>
      </c>
      <c r="LE62" s="272">
        <f t="shared" ref="LE62:LE63" si="747">COUNTIF(KV$62:KV$63,KX62)+COUNTIF(KX$62:KX$63,KX62)</f>
        <v>0</v>
      </c>
      <c r="LF62" s="272"/>
      <c r="LG62" s="273" t="str">
        <f t="shared" ref="LG62:LG63" si="748">IF(OR(KV62&lt;&gt;"",KX62&lt;&gt;""),IF(LD62&lt;&gt;1,0,COUNTIF($B$62:$B$63,KV62)+COUNTIF($D$62:$D$63,KV62))+IF(LE62&lt;&gt;1,0,COUNTIF($B$62:$B$63,KX62)+COUNTIF($D$62:$D$63,KX62)),"")</f>
        <v/>
      </c>
      <c r="LI62" s="268"/>
      <c r="LJ62" s="254" t="str">
        <f>IF(LI62="","",VLOOKUP(LI62,Language!$D$5:$E$63,2,0))</f>
        <v/>
      </c>
      <c r="LK62" s="258"/>
      <c r="LL62" s="254" t="str">
        <f>IF(LK62="","",VLOOKUP(LK62,Language!$D$5:$E$63,2,0))</f>
        <v/>
      </c>
      <c r="LM62" s="269"/>
      <c r="LN62" s="270"/>
      <c r="LO62" s="271"/>
      <c r="LP62" s="271"/>
      <c r="LQ62" s="272">
        <f t="shared" ref="LQ62:LQ63" si="749">COUNTIF(LI$62:LI$63,LI62)+COUNTIF(LK$62:LK$63,LI62)</f>
        <v>0</v>
      </c>
      <c r="LR62" s="272">
        <f t="shared" ref="LR62:LR63" si="750">COUNTIF(LI$62:LI$63,LK62)+COUNTIF(LK$62:LK$63,LK62)</f>
        <v>0</v>
      </c>
      <c r="LS62" s="272"/>
      <c r="LT62" s="273" t="str">
        <f t="shared" ref="LT62:LT63" si="751">IF(OR(LI62&lt;&gt;"",LK62&lt;&gt;""),IF(LQ62&lt;&gt;1,0,COUNTIF($B$62:$B$63,LI62)+COUNTIF($D$62:$D$63,LI62))+IF(LR62&lt;&gt;1,0,COUNTIF($B$62:$B$63,LK62)+COUNTIF($D$62:$D$63,LK62)),"")</f>
        <v/>
      </c>
      <c r="LV62" s="268"/>
      <c r="LW62" s="254" t="str">
        <f>IF(LV62="","",VLOOKUP(LV62,Language!$D$5:$E$63,2,0))</f>
        <v/>
      </c>
      <c r="LX62" s="258"/>
      <c r="LY62" s="254" t="str">
        <f>IF(LX62="","",VLOOKUP(LX62,Language!$D$5:$E$63,2,0))</f>
        <v/>
      </c>
      <c r="LZ62" s="269"/>
      <c r="MA62" s="270"/>
      <c r="MB62" s="271"/>
      <c r="MC62" s="271"/>
      <c r="MD62" s="272">
        <f t="shared" ref="MD62:MD63" si="752">COUNTIF(LV$62:LV$63,LV62)+COUNTIF(LX$62:LX$63,LV62)</f>
        <v>0</v>
      </c>
      <c r="ME62" s="272">
        <f t="shared" ref="ME62:ME63" si="753">COUNTIF(LV$62:LV$63,LX62)+COUNTIF(LX$62:LX$63,LX62)</f>
        <v>0</v>
      </c>
      <c r="MF62" s="272"/>
      <c r="MG62" s="273" t="str">
        <f t="shared" ref="MG62:MG63" si="754">IF(OR(LV62&lt;&gt;"",LX62&lt;&gt;""),IF(MD62&lt;&gt;1,0,COUNTIF($B$62:$B$63,LV62)+COUNTIF($D$62:$D$63,LV62))+IF(ME62&lt;&gt;1,0,COUNTIF($B$62:$B$63,LX62)+COUNTIF($D$62:$D$63,LX62)),"")</f>
        <v/>
      </c>
    </row>
    <row r="63">
      <c r="A63" s="172"/>
      <c r="B63" s="253">
        <f t="array" ref="B63">IF(C63="","",INDEX(Groups!$C$7:$C$35,MATCH(C63,Groups!$D$7:$D$35,0)))</f>
        <v>12</v>
      </c>
      <c r="C63" s="254" t="str">
        <f>INDIRECT("'"&amp;References!$A$1&amp;"'!"&amp;"$R$74")</f>
        <v>Netherlands</v>
      </c>
      <c r="D63" s="255">
        <f t="array" ref="D63">IF(E63="","",INDEX(Groups!$C$7:$C$35,MATCH(E63,Groups!$D$7:$D$35,0)))</f>
        <v>3</v>
      </c>
      <c r="E63" s="254" t="str">
        <f>INDIRECT("'"&amp;References!$A$1&amp;"'!"&amp;"$T$74")</f>
        <v>Spain</v>
      </c>
      <c r="F63" s="256">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57">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H63" s="133"/>
      <c r="I63" s="268"/>
      <c r="J63" s="254" t="str">
        <f>IF(I63="","",VLOOKUP(I63,Language!$D$5:$E$63,2,0))</f>
        <v/>
      </c>
      <c r="K63" s="258"/>
      <c r="L63" s="254" t="str">
        <f>IF(K63="","",VLOOKUP(K63,Language!$D$5:$E$63,2,0))</f>
        <v/>
      </c>
      <c r="M63" s="278"/>
      <c r="N63" s="279"/>
      <c r="O63" s="280"/>
      <c r="P63" s="280"/>
      <c r="Q63" s="281">
        <f t="shared" si="677"/>
        <v>0</v>
      </c>
      <c r="R63" s="281">
        <f t="shared" si="678"/>
        <v>0</v>
      </c>
      <c r="S63" s="281"/>
      <c r="T63" s="273" t="str">
        <f t="shared" si="679"/>
        <v/>
      </c>
      <c r="V63" s="268"/>
      <c r="W63" s="254" t="str">
        <f>IF(V63="","",VLOOKUP(V63,Language!$D$5:$E$63,2,0))</f>
        <v/>
      </c>
      <c r="X63" s="258"/>
      <c r="Y63" s="254" t="str">
        <f>IF(X63="","",VLOOKUP(X63,Language!$D$5:$E$63,2,0))</f>
        <v/>
      </c>
      <c r="Z63" s="278"/>
      <c r="AA63" s="279"/>
      <c r="AB63" s="280"/>
      <c r="AC63" s="280"/>
      <c r="AD63" s="281">
        <f t="shared" si="680"/>
        <v>0</v>
      </c>
      <c r="AE63" s="281">
        <f t="shared" si="681"/>
        <v>0</v>
      </c>
      <c r="AF63" s="281"/>
      <c r="AG63" s="273" t="str">
        <f t="shared" si="682"/>
        <v/>
      </c>
      <c r="AI63" s="268"/>
      <c r="AJ63" s="254" t="str">
        <f>IF(AI63="","",VLOOKUP(AI63,Language!$D$5:$E$63,2,0))</f>
        <v/>
      </c>
      <c r="AK63" s="258"/>
      <c r="AL63" s="254" t="str">
        <f>IF(AK63="","",VLOOKUP(AK63,Language!$D$5:$E$63,2,0))</f>
        <v/>
      </c>
      <c r="AM63" s="278"/>
      <c r="AN63" s="279"/>
      <c r="AO63" s="280"/>
      <c r="AP63" s="280"/>
      <c r="AQ63" s="281">
        <f t="shared" si="683"/>
        <v>0</v>
      </c>
      <c r="AR63" s="281">
        <f t="shared" si="684"/>
        <v>0</v>
      </c>
      <c r="AS63" s="281"/>
      <c r="AT63" s="273" t="str">
        <f t="shared" si="685"/>
        <v/>
      </c>
      <c r="AV63" s="268"/>
      <c r="AW63" s="254" t="str">
        <f>IF(AV63="","",VLOOKUP(AV63,Language!$D$5:$E$63,2,0))</f>
        <v/>
      </c>
      <c r="AX63" s="258"/>
      <c r="AY63" s="254" t="str">
        <f>IF(AX63="","",VLOOKUP(AX63,Language!$D$5:$E$63,2,0))</f>
        <v/>
      </c>
      <c r="AZ63" s="278"/>
      <c r="BA63" s="279"/>
      <c r="BB63" s="280"/>
      <c r="BC63" s="280"/>
      <c r="BD63" s="281">
        <f t="shared" si="686"/>
        <v>0</v>
      </c>
      <c r="BE63" s="281">
        <f t="shared" si="687"/>
        <v>0</v>
      </c>
      <c r="BF63" s="281"/>
      <c r="BG63" s="273" t="str">
        <f t="shared" si="688"/>
        <v/>
      </c>
      <c r="BI63" s="268"/>
      <c r="BJ63" s="254" t="str">
        <f>IF(BI63="","",VLOOKUP(BI63,Language!$D$5:$E$63,2,0))</f>
        <v/>
      </c>
      <c r="BK63" s="258"/>
      <c r="BL63" s="254" t="str">
        <f>IF(BK63="","",VLOOKUP(BK63,Language!$D$5:$E$63,2,0))</f>
        <v/>
      </c>
      <c r="BM63" s="278"/>
      <c r="BN63" s="279"/>
      <c r="BO63" s="280"/>
      <c r="BP63" s="280"/>
      <c r="BQ63" s="281">
        <f t="shared" si="689"/>
        <v>0</v>
      </c>
      <c r="BR63" s="281">
        <f t="shared" si="690"/>
        <v>0</v>
      </c>
      <c r="BS63" s="281"/>
      <c r="BT63" s="273" t="str">
        <f t="shared" si="691"/>
        <v/>
      </c>
      <c r="BV63" s="268"/>
      <c r="BW63" s="254" t="str">
        <f>IF(BV63="","",VLOOKUP(BV63,Language!$D$5:$E$63,2,0))</f>
        <v/>
      </c>
      <c r="BX63" s="258"/>
      <c r="BY63" s="254" t="str">
        <f>IF(BX63="","",VLOOKUP(BX63,Language!$D$5:$E$63,2,0))</f>
        <v/>
      </c>
      <c r="BZ63" s="278"/>
      <c r="CA63" s="279"/>
      <c r="CB63" s="280"/>
      <c r="CC63" s="280"/>
      <c r="CD63" s="281">
        <f t="shared" si="692"/>
        <v>0</v>
      </c>
      <c r="CE63" s="281">
        <f t="shared" si="693"/>
        <v>0</v>
      </c>
      <c r="CF63" s="281"/>
      <c r="CG63" s="273" t="str">
        <f t="shared" si="694"/>
        <v/>
      </c>
      <c r="CI63" s="268"/>
      <c r="CJ63" s="254" t="str">
        <f>IF(CI63="","",VLOOKUP(CI63,Language!$D$5:$E$63,2,0))</f>
        <v/>
      </c>
      <c r="CK63" s="258"/>
      <c r="CL63" s="254" t="str">
        <f>IF(CK63="","",VLOOKUP(CK63,Language!$D$5:$E$63,2,0))</f>
        <v/>
      </c>
      <c r="CM63" s="278"/>
      <c r="CN63" s="279"/>
      <c r="CO63" s="280"/>
      <c r="CP63" s="280"/>
      <c r="CQ63" s="281">
        <f t="shared" si="695"/>
        <v>0</v>
      </c>
      <c r="CR63" s="281">
        <f t="shared" si="696"/>
        <v>0</v>
      </c>
      <c r="CS63" s="281"/>
      <c r="CT63" s="273" t="str">
        <f t="shared" si="697"/>
        <v/>
      </c>
      <c r="CV63" s="268"/>
      <c r="CW63" s="254" t="str">
        <f>IF(CV63="","",VLOOKUP(CV63,Language!$D$5:$E$63,2,0))</f>
        <v/>
      </c>
      <c r="CX63" s="258"/>
      <c r="CY63" s="254" t="str">
        <f>IF(CX63="","",VLOOKUP(CX63,Language!$D$5:$E$63,2,0))</f>
        <v/>
      </c>
      <c r="CZ63" s="278"/>
      <c r="DA63" s="279"/>
      <c r="DB63" s="280"/>
      <c r="DC63" s="280"/>
      <c r="DD63" s="281">
        <f t="shared" si="698"/>
        <v>0</v>
      </c>
      <c r="DE63" s="281">
        <f t="shared" si="699"/>
        <v>0</v>
      </c>
      <c r="DF63" s="281"/>
      <c r="DG63" s="273" t="str">
        <f t="shared" si="700"/>
        <v/>
      </c>
      <c r="DI63" s="268"/>
      <c r="DJ63" s="254" t="str">
        <f>IF(DI63="","",VLOOKUP(DI63,Language!$D$5:$E$63,2,0))</f>
        <v/>
      </c>
      <c r="DK63" s="258"/>
      <c r="DL63" s="254" t="str">
        <f>IF(DK63="","",VLOOKUP(DK63,Language!$D$5:$E$63,2,0))</f>
        <v/>
      </c>
      <c r="DM63" s="278"/>
      <c r="DN63" s="279"/>
      <c r="DO63" s="280"/>
      <c r="DP63" s="280"/>
      <c r="DQ63" s="281">
        <f t="shared" si="701"/>
        <v>0</v>
      </c>
      <c r="DR63" s="281">
        <f t="shared" si="702"/>
        <v>0</v>
      </c>
      <c r="DS63" s="281"/>
      <c r="DT63" s="273" t="str">
        <f t="shared" si="703"/>
        <v/>
      </c>
      <c r="DV63" s="268"/>
      <c r="DW63" s="254" t="str">
        <f>IF(DV63="","",VLOOKUP(DV63,Language!$D$5:$E$63,2,0))</f>
        <v/>
      </c>
      <c r="DX63" s="258"/>
      <c r="DY63" s="254" t="str">
        <f>IF(DX63="","",VLOOKUP(DX63,Language!$D$5:$E$63,2,0))</f>
        <v/>
      </c>
      <c r="DZ63" s="278"/>
      <c r="EA63" s="279"/>
      <c r="EB63" s="280"/>
      <c r="EC63" s="280"/>
      <c r="ED63" s="281">
        <f t="shared" si="704"/>
        <v>0</v>
      </c>
      <c r="EE63" s="281">
        <f t="shared" si="705"/>
        <v>0</v>
      </c>
      <c r="EF63" s="281"/>
      <c r="EG63" s="273" t="str">
        <f t="shared" si="706"/>
        <v/>
      </c>
      <c r="EI63" s="268"/>
      <c r="EJ63" s="254" t="str">
        <f>IF(EI63="","",VLOOKUP(EI63,Language!$D$5:$E$63,2,0))</f>
        <v/>
      </c>
      <c r="EK63" s="258"/>
      <c r="EL63" s="254" t="str">
        <f>IF(EK63="","",VLOOKUP(EK63,Language!$D$5:$E$63,2,0))</f>
        <v/>
      </c>
      <c r="EM63" s="278"/>
      <c r="EN63" s="279"/>
      <c r="EO63" s="280"/>
      <c r="EP63" s="280"/>
      <c r="EQ63" s="281">
        <f t="shared" si="707"/>
        <v>0</v>
      </c>
      <c r="ER63" s="281">
        <f t="shared" si="708"/>
        <v>0</v>
      </c>
      <c r="ES63" s="281"/>
      <c r="ET63" s="273" t="str">
        <f t="shared" si="709"/>
        <v/>
      </c>
      <c r="EV63" s="268"/>
      <c r="EW63" s="254" t="str">
        <f>IF(EV63="","",VLOOKUP(EV63,Language!$D$5:$E$63,2,0))</f>
        <v/>
      </c>
      <c r="EX63" s="258"/>
      <c r="EY63" s="254" t="str">
        <f>IF(EX63="","",VLOOKUP(EX63,Language!$D$5:$E$63,2,0))</f>
        <v/>
      </c>
      <c r="EZ63" s="278"/>
      <c r="FA63" s="279"/>
      <c r="FB63" s="280"/>
      <c r="FC63" s="280"/>
      <c r="FD63" s="281">
        <f t="shared" si="710"/>
        <v>0</v>
      </c>
      <c r="FE63" s="281">
        <f t="shared" si="711"/>
        <v>0</v>
      </c>
      <c r="FF63" s="281"/>
      <c r="FG63" s="273" t="str">
        <f t="shared" si="712"/>
        <v/>
      </c>
      <c r="FI63" s="268"/>
      <c r="FJ63" s="254" t="str">
        <f>IF(FI63="","",VLOOKUP(FI63,Language!$D$5:$E$63,2,0))</f>
        <v/>
      </c>
      <c r="FK63" s="258"/>
      <c r="FL63" s="254" t="str">
        <f>IF(FK63="","",VLOOKUP(FK63,Language!$D$5:$E$63,2,0))</f>
        <v/>
      </c>
      <c r="FM63" s="278"/>
      <c r="FN63" s="279"/>
      <c r="FO63" s="280"/>
      <c r="FP63" s="280"/>
      <c r="FQ63" s="281">
        <f t="shared" si="713"/>
        <v>0</v>
      </c>
      <c r="FR63" s="281">
        <f t="shared" si="714"/>
        <v>0</v>
      </c>
      <c r="FS63" s="281"/>
      <c r="FT63" s="273" t="str">
        <f t="shared" si="715"/>
        <v/>
      </c>
      <c r="FV63" s="268"/>
      <c r="FW63" s="254" t="str">
        <f>IF(FV63="","",VLOOKUP(FV63,Language!$D$5:$E$63,2,0))</f>
        <v/>
      </c>
      <c r="FX63" s="258"/>
      <c r="FY63" s="254" t="str">
        <f>IF(FX63="","",VLOOKUP(FX63,Language!$D$5:$E$63,2,0))</f>
        <v/>
      </c>
      <c r="FZ63" s="278"/>
      <c r="GA63" s="279"/>
      <c r="GB63" s="280"/>
      <c r="GC63" s="280"/>
      <c r="GD63" s="281">
        <f t="shared" si="716"/>
        <v>0</v>
      </c>
      <c r="GE63" s="281">
        <f t="shared" si="717"/>
        <v>0</v>
      </c>
      <c r="GF63" s="281"/>
      <c r="GG63" s="273" t="str">
        <f t="shared" si="718"/>
        <v/>
      </c>
      <c r="GI63" s="268"/>
      <c r="GJ63" s="254" t="str">
        <f>IF(GI63="","",VLOOKUP(GI63,Language!$D$5:$E$63,2,0))</f>
        <v/>
      </c>
      <c r="GK63" s="258"/>
      <c r="GL63" s="254" t="str">
        <f>IF(GK63="","",VLOOKUP(GK63,Language!$D$5:$E$63,2,0))</f>
        <v/>
      </c>
      <c r="GM63" s="278"/>
      <c r="GN63" s="279"/>
      <c r="GO63" s="280"/>
      <c r="GP63" s="280"/>
      <c r="GQ63" s="281">
        <f t="shared" si="719"/>
        <v>0</v>
      </c>
      <c r="GR63" s="281">
        <f t="shared" si="720"/>
        <v>0</v>
      </c>
      <c r="GS63" s="281"/>
      <c r="GT63" s="273" t="str">
        <f t="shared" si="721"/>
        <v/>
      </c>
      <c r="GV63" s="268"/>
      <c r="GW63" s="254" t="str">
        <f>IF(GV63="","",VLOOKUP(GV63,Language!$D$5:$E$63,2,0))</f>
        <v/>
      </c>
      <c r="GX63" s="258"/>
      <c r="GY63" s="254" t="str">
        <f>IF(GX63="","",VLOOKUP(GX63,Language!$D$5:$E$63,2,0))</f>
        <v/>
      </c>
      <c r="GZ63" s="278"/>
      <c r="HA63" s="279"/>
      <c r="HB63" s="280"/>
      <c r="HC63" s="280"/>
      <c r="HD63" s="281">
        <f t="shared" si="722"/>
        <v>0</v>
      </c>
      <c r="HE63" s="281">
        <f t="shared" si="723"/>
        <v>0</v>
      </c>
      <c r="HF63" s="281"/>
      <c r="HG63" s="273" t="str">
        <f t="shared" si="724"/>
        <v/>
      </c>
      <c r="HI63" s="268"/>
      <c r="HJ63" s="254" t="str">
        <f>IF(HI63="","",VLOOKUP(HI63,Language!$D$5:$E$63,2,0))</f>
        <v/>
      </c>
      <c r="HK63" s="258"/>
      <c r="HL63" s="254" t="str">
        <f>IF(HK63="","",VLOOKUP(HK63,Language!$D$5:$E$63,2,0))</f>
        <v/>
      </c>
      <c r="HM63" s="278"/>
      <c r="HN63" s="279"/>
      <c r="HO63" s="280"/>
      <c r="HP63" s="280"/>
      <c r="HQ63" s="281">
        <f t="shared" si="725"/>
        <v>0</v>
      </c>
      <c r="HR63" s="281">
        <f t="shared" si="726"/>
        <v>0</v>
      </c>
      <c r="HS63" s="281"/>
      <c r="HT63" s="273" t="str">
        <f t="shared" si="727"/>
        <v/>
      </c>
      <c r="HV63" s="268"/>
      <c r="HW63" s="254" t="str">
        <f>IF(HV63="","",VLOOKUP(HV63,Language!$D$5:$E$63,2,0))</f>
        <v/>
      </c>
      <c r="HX63" s="258"/>
      <c r="HY63" s="254" t="str">
        <f>IF(HX63="","",VLOOKUP(HX63,Language!$D$5:$E$63,2,0))</f>
        <v/>
      </c>
      <c r="HZ63" s="278"/>
      <c r="IA63" s="279"/>
      <c r="IB63" s="280"/>
      <c r="IC63" s="280"/>
      <c r="ID63" s="281">
        <f t="shared" si="728"/>
        <v>0</v>
      </c>
      <c r="IE63" s="281">
        <f t="shared" si="729"/>
        <v>0</v>
      </c>
      <c r="IF63" s="281"/>
      <c r="IG63" s="273" t="str">
        <f t="shared" si="730"/>
        <v/>
      </c>
      <c r="II63" s="268"/>
      <c r="IJ63" s="254" t="str">
        <f>IF(II63="","",VLOOKUP(II63,Language!$D$5:$E$63,2,0))</f>
        <v/>
      </c>
      <c r="IK63" s="258"/>
      <c r="IL63" s="254" t="str">
        <f>IF(IK63="","",VLOOKUP(IK63,Language!$D$5:$E$63,2,0))</f>
        <v/>
      </c>
      <c r="IM63" s="278"/>
      <c r="IN63" s="279"/>
      <c r="IO63" s="280"/>
      <c r="IP63" s="280"/>
      <c r="IQ63" s="281">
        <f t="shared" si="731"/>
        <v>0</v>
      </c>
      <c r="IR63" s="281">
        <f t="shared" si="732"/>
        <v>0</v>
      </c>
      <c r="IS63" s="281"/>
      <c r="IT63" s="273" t="str">
        <f t="shared" si="733"/>
        <v/>
      </c>
      <c r="IV63" s="268"/>
      <c r="IW63" s="254" t="str">
        <f>IF(IV63="","",VLOOKUP(IV63,Language!$D$5:$E$63,2,0))</f>
        <v/>
      </c>
      <c r="IX63" s="258"/>
      <c r="IY63" s="254" t="str">
        <f>IF(IX63="","",VLOOKUP(IX63,Language!$D$5:$E$63,2,0))</f>
        <v/>
      </c>
      <c r="IZ63" s="278"/>
      <c r="JA63" s="279"/>
      <c r="JB63" s="280"/>
      <c r="JC63" s="280"/>
      <c r="JD63" s="281">
        <f t="shared" si="734"/>
        <v>0</v>
      </c>
      <c r="JE63" s="281">
        <f t="shared" si="735"/>
        <v>0</v>
      </c>
      <c r="JF63" s="281"/>
      <c r="JG63" s="273" t="str">
        <f t="shared" si="736"/>
        <v/>
      </c>
      <c r="JI63" s="268"/>
      <c r="JJ63" s="254" t="str">
        <f>IF(JI63="","",VLOOKUP(JI63,Language!$D$5:$E$63,2,0))</f>
        <v/>
      </c>
      <c r="JK63" s="258"/>
      <c r="JL63" s="254" t="str">
        <f>IF(JK63="","",VLOOKUP(JK63,Language!$D$5:$E$63,2,0))</f>
        <v/>
      </c>
      <c r="JM63" s="278"/>
      <c r="JN63" s="279"/>
      <c r="JO63" s="280"/>
      <c r="JP63" s="280"/>
      <c r="JQ63" s="281">
        <f t="shared" si="737"/>
        <v>0</v>
      </c>
      <c r="JR63" s="281">
        <f t="shared" si="738"/>
        <v>0</v>
      </c>
      <c r="JS63" s="281"/>
      <c r="JT63" s="273" t="str">
        <f t="shared" si="739"/>
        <v/>
      </c>
      <c r="JV63" s="268"/>
      <c r="JW63" s="254" t="str">
        <f>IF(JV63="","",VLOOKUP(JV63,Language!$D$5:$E$63,2,0))</f>
        <v/>
      </c>
      <c r="JX63" s="258"/>
      <c r="JY63" s="254" t="str">
        <f>IF(JX63="","",VLOOKUP(JX63,Language!$D$5:$E$63,2,0))</f>
        <v/>
      </c>
      <c r="JZ63" s="278"/>
      <c r="KA63" s="279"/>
      <c r="KB63" s="280"/>
      <c r="KC63" s="280"/>
      <c r="KD63" s="281">
        <f t="shared" si="740"/>
        <v>0</v>
      </c>
      <c r="KE63" s="281">
        <f t="shared" si="741"/>
        <v>0</v>
      </c>
      <c r="KF63" s="281"/>
      <c r="KG63" s="273" t="str">
        <f t="shared" si="742"/>
        <v/>
      </c>
      <c r="KI63" s="268"/>
      <c r="KJ63" s="254" t="str">
        <f>IF(KI63="","",VLOOKUP(KI63,Language!$D$5:$E$63,2,0))</f>
        <v/>
      </c>
      <c r="KK63" s="258"/>
      <c r="KL63" s="254" t="str">
        <f>IF(KK63="","",VLOOKUP(KK63,Language!$D$5:$E$63,2,0))</f>
        <v/>
      </c>
      <c r="KM63" s="278"/>
      <c r="KN63" s="279"/>
      <c r="KO63" s="280"/>
      <c r="KP63" s="280"/>
      <c r="KQ63" s="281">
        <f t="shared" si="743"/>
        <v>0</v>
      </c>
      <c r="KR63" s="281">
        <f t="shared" si="744"/>
        <v>0</v>
      </c>
      <c r="KS63" s="281"/>
      <c r="KT63" s="273" t="str">
        <f t="shared" si="745"/>
        <v/>
      </c>
      <c r="KV63" s="268"/>
      <c r="KW63" s="254" t="str">
        <f>IF(KV63="","",VLOOKUP(KV63,Language!$D$5:$E$63,2,0))</f>
        <v/>
      </c>
      <c r="KX63" s="258"/>
      <c r="KY63" s="254" t="str">
        <f>IF(KX63="","",VLOOKUP(KX63,Language!$D$5:$E$63,2,0))</f>
        <v/>
      </c>
      <c r="KZ63" s="278"/>
      <c r="LA63" s="279"/>
      <c r="LB63" s="280"/>
      <c r="LC63" s="280"/>
      <c r="LD63" s="281">
        <f t="shared" si="746"/>
        <v>0</v>
      </c>
      <c r="LE63" s="281">
        <f t="shared" si="747"/>
        <v>0</v>
      </c>
      <c r="LF63" s="281"/>
      <c r="LG63" s="273" t="str">
        <f t="shared" si="748"/>
        <v/>
      </c>
      <c r="LI63" s="268"/>
      <c r="LJ63" s="254" t="str">
        <f>IF(LI63="","",VLOOKUP(LI63,Language!$D$5:$E$63,2,0))</f>
        <v/>
      </c>
      <c r="LK63" s="258"/>
      <c r="LL63" s="254" t="str">
        <f>IF(LK63="","",VLOOKUP(LK63,Language!$D$5:$E$63,2,0))</f>
        <v/>
      </c>
      <c r="LM63" s="278"/>
      <c r="LN63" s="279"/>
      <c r="LO63" s="280"/>
      <c r="LP63" s="280"/>
      <c r="LQ63" s="281">
        <f t="shared" si="749"/>
        <v>0</v>
      </c>
      <c r="LR63" s="281">
        <f t="shared" si="750"/>
        <v>0</v>
      </c>
      <c r="LS63" s="281"/>
      <c r="LT63" s="273" t="str">
        <f t="shared" si="751"/>
        <v/>
      </c>
      <c r="LV63" s="268"/>
      <c r="LW63" s="254" t="str">
        <f>IF(LV63="","",VLOOKUP(LV63,Language!$D$5:$E$63,2,0))</f>
        <v/>
      </c>
      <c r="LX63" s="258"/>
      <c r="LY63" s="254" t="str">
        <f>IF(LX63="","",VLOOKUP(LX63,Language!$D$5:$E$63,2,0))</f>
        <v/>
      </c>
      <c r="LZ63" s="278"/>
      <c r="MA63" s="279"/>
      <c r="MB63" s="280"/>
      <c r="MC63" s="280"/>
      <c r="MD63" s="281">
        <f t="shared" si="752"/>
        <v>0</v>
      </c>
      <c r="ME63" s="281">
        <f t="shared" si="753"/>
        <v>0</v>
      </c>
      <c r="MF63" s="281"/>
      <c r="MG63" s="273" t="str">
        <f t="shared" si="75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2</v>
      </c>
      <c r="C65" s="283" t="str">
        <f>INDIRECT("'"&amp;References!$A$1&amp;"'!"&amp;"$L$84")</f>
        <v>France</v>
      </c>
      <c r="D65" s="284">
        <f t="array" ref="D65">IF(E65="","",INDEX(Groups!$C$7:$C$35,MATCH(E65,Groups!$D$7:$D$35,0)))</f>
        <v>12</v>
      </c>
      <c r="E65" s="285" t="str">
        <f>INDIRECT("'"&amp;References!$A$1&amp;"'!"&amp;"$N$84")</f>
        <v>Netherlands</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3"/>
      <c r="I65" s="288"/>
      <c r="J65" s="289" t="str">
        <f>IF(I65="","",VLOOKUP(I65,Language!$D$5:$E$63,2,0))</f>
        <v/>
      </c>
      <c r="K65" s="290"/>
      <c r="L65" s="289" t="str">
        <f>IF(K65="","",VLOOKUP(K65,Language!$D$5:$E$63,2,0))</f>
        <v/>
      </c>
      <c r="M65" s="291"/>
      <c r="N65" s="277"/>
      <c r="O65" s="271"/>
      <c r="P65" s="271"/>
      <c r="Q65" s="277">
        <f>COUNTIF(I$65,I65)+COUNTIF(K$65,I65)</f>
        <v>0</v>
      </c>
      <c r="R65" s="277">
        <f>COUNTIF(I$65,K65)+COUNTIF(K$65,K65)</f>
        <v>0</v>
      </c>
      <c r="S65" s="277"/>
      <c r="T65" s="292" t="str">
        <f>IF(OR(I65&lt;&gt;"",K65&lt;&gt;""),IF(Q65&lt;&gt;1,0,COUNTIF($B$65,I65)+COUNTIF($D$65,I65))+IF(R65&lt;&gt;1,0,COUNTIF($B$65,K65)+COUNTIF($D$65,K65)),"")</f>
        <v/>
      </c>
      <c r="V65" s="288"/>
      <c r="W65" s="289" t="str">
        <f>IF(V65="","",VLOOKUP(V65,Language!$D$5:$E$63,2,0))</f>
        <v/>
      </c>
      <c r="X65" s="290"/>
      <c r="Y65" s="289" t="str">
        <f>IF(X65="","",VLOOKUP(X65,Language!$D$5:$E$63,2,0))</f>
        <v/>
      </c>
      <c r="Z65" s="291"/>
      <c r="AA65" s="277"/>
      <c r="AB65" s="271"/>
      <c r="AC65" s="271"/>
      <c r="AD65" s="277">
        <f>COUNTIF(V$65,V65)+COUNTIF(X$65,V65)</f>
        <v>0</v>
      </c>
      <c r="AE65" s="277">
        <f>COUNTIF(V$65,X65)+COUNTIF(X$65,X65)</f>
        <v>0</v>
      </c>
      <c r="AF65" s="277"/>
      <c r="AG65" s="292" t="str">
        <f>IF(OR(V65&lt;&gt;"",X65&lt;&gt;""),IF(AD65&lt;&gt;1,0,COUNTIF($B$65,V65)+COUNTIF($D$65,V65))+IF(AE65&lt;&gt;1,0,COUNTIF($B$65,X65)+COUNTIF($D$65,X65)),"")</f>
        <v/>
      </c>
      <c r="AI65" s="288"/>
      <c r="AJ65" s="289" t="str">
        <f>IF(AI65="","",VLOOKUP(AI65,Language!$D$5:$E$63,2,0))</f>
        <v/>
      </c>
      <c r="AK65" s="290"/>
      <c r="AL65" s="289" t="str">
        <f>IF(AK65="","",VLOOKUP(AK65,Language!$D$5:$E$63,2,0))</f>
        <v/>
      </c>
      <c r="AM65" s="291"/>
      <c r="AN65" s="277"/>
      <c r="AO65" s="271"/>
      <c r="AP65" s="271"/>
      <c r="AQ65" s="277">
        <f>COUNTIF(AI$65,AI65)+COUNTIF(AK$65,AI65)</f>
        <v>0</v>
      </c>
      <c r="AR65" s="277">
        <f>COUNTIF(AI$65,AK65)+COUNTIF(AK$65,AK65)</f>
        <v>0</v>
      </c>
      <c r="AS65" s="277"/>
      <c r="AT65" s="292" t="str">
        <f>IF(OR(AI65&lt;&gt;"",AK65&lt;&gt;""),IF(AQ65&lt;&gt;1,0,COUNTIF($B$65,AI65)+COUNTIF($D$65,AI65))+IF(AR65&lt;&gt;1,0,COUNTIF($B$65,AK65)+COUNTIF($D$65,AK65)),"")</f>
        <v/>
      </c>
      <c r="AV65" s="288"/>
      <c r="AW65" s="289" t="str">
        <f>IF(AV65="","",VLOOKUP(AV65,Language!$D$5:$E$63,2,0))</f>
        <v/>
      </c>
      <c r="AX65" s="290"/>
      <c r="AY65" s="289" t="str">
        <f>IF(AX65="","",VLOOKUP(AX65,Language!$D$5:$E$63,2,0))</f>
        <v/>
      </c>
      <c r="AZ65" s="291"/>
      <c r="BA65" s="277"/>
      <c r="BB65" s="271"/>
      <c r="BC65" s="271"/>
      <c r="BD65" s="277">
        <f>COUNTIF(AV$65,AV65)+COUNTIF(AX$65,AV65)</f>
        <v>0</v>
      </c>
      <c r="BE65" s="277">
        <f>COUNTIF(AV$65,AX65)+COUNTIF(AX$65,AX65)</f>
        <v>0</v>
      </c>
      <c r="BF65" s="277"/>
      <c r="BG65" s="292" t="str">
        <f>IF(OR(AV65&lt;&gt;"",AX65&lt;&gt;""),IF(BD65&lt;&gt;1,0,COUNTIF($B$65,AV65)+COUNTIF($D$65,AV65))+IF(BE65&lt;&gt;1,0,COUNTIF($B$65,AX65)+COUNTIF($D$65,AX65)),"")</f>
        <v/>
      </c>
      <c r="BI65" s="288"/>
      <c r="BJ65" s="289" t="str">
        <f>IF(BI65="","",VLOOKUP(BI65,Language!$D$5:$E$63,2,0))</f>
        <v/>
      </c>
      <c r="BK65" s="290"/>
      <c r="BL65" s="289" t="str">
        <f>IF(BK65="","",VLOOKUP(BK65,Language!$D$5:$E$63,2,0))</f>
        <v/>
      </c>
      <c r="BM65" s="291"/>
      <c r="BN65" s="277"/>
      <c r="BO65" s="271"/>
      <c r="BP65" s="271"/>
      <c r="BQ65" s="277">
        <f>COUNTIF(BI$65,BI65)+COUNTIF(BK$65,BI65)</f>
        <v>0</v>
      </c>
      <c r="BR65" s="277">
        <f>COUNTIF(BI$65,BK65)+COUNTIF(BK$65,BK65)</f>
        <v>0</v>
      </c>
      <c r="BS65" s="277"/>
      <c r="BT65" s="292" t="str">
        <f>IF(OR(BI65&lt;&gt;"",BK65&lt;&gt;""),IF(BQ65&lt;&gt;1,0,COUNTIF($B$65,BI65)+COUNTIF($D$65,BI65))+IF(BR65&lt;&gt;1,0,COUNTIF($B$65,BK65)+COUNTIF($D$65,BK65)),"")</f>
        <v/>
      </c>
      <c r="BV65" s="288"/>
      <c r="BW65" s="289" t="str">
        <f>IF(BV65="","",VLOOKUP(BV65,Language!$D$5:$E$63,2,0))</f>
        <v/>
      </c>
      <c r="BX65" s="290"/>
      <c r="BY65" s="289" t="str">
        <f>IF(BX65="","",VLOOKUP(BX65,Language!$D$5:$E$63,2,0))</f>
        <v/>
      </c>
      <c r="BZ65" s="291"/>
      <c r="CA65" s="277"/>
      <c r="CB65" s="271"/>
      <c r="CC65" s="271"/>
      <c r="CD65" s="277">
        <f>COUNTIF(BV$65,BV65)+COUNTIF(BX$65,BV65)</f>
        <v>0</v>
      </c>
      <c r="CE65" s="277">
        <f>COUNTIF(BV$65,BX65)+COUNTIF(BX$65,BX65)</f>
        <v>0</v>
      </c>
      <c r="CF65" s="277"/>
      <c r="CG65" s="292" t="str">
        <f>IF(OR(BV65&lt;&gt;"",BX65&lt;&gt;""),IF(CD65&lt;&gt;1,0,COUNTIF($B$65,BV65)+COUNTIF($D$65,BV65))+IF(CE65&lt;&gt;1,0,COUNTIF($B$65,BX65)+COUNTIF($D$65,BX65)),"")</f>
        <v/>
      </c>
      <c r="CI65" s="288"/>
      <c r="CJ65" s="289" t="str">
        <f>IF(CI65="","",VLOOKUP(CI65,Language!$D$5:$E$63,2,0))</f>
        <v/>
      </c>
      <c r="CK65" s="290"/>
      <c r="CL65" s="289" t="str">
        <f>IF(CK65="","",VLOOKUP(CK65,Language!$D$5:$E$63,2,0))</f>
        <v/>
      </c>
      <c r="CM65" s="291"/>
      <c r="CN65" s="277"/>
      <c r="CO65" s="271"/>
      <c r="CP65" s="271"/>
      <c r="CQ65" s="277">
        <f>COUNTIF(CI$65,CI65)+COUNTIF(CK$65,CI65)</f>
        <v>0</v>
      </c>
      <c r="CR65" s="277">
        <f>COUNTIF(CI$65,CK65)+COUNTIF(CK$65,CK65)</f>
        <v>0</v>
      </c>
      <c r="CS65" s="277"/>
      <c r="CT65" s="292" t="str">
        <f>IF(OR(CI65&lt;&gt;"",CK65&lt;&gt;""),IF(CQ65&lt;&gt;1,0,COUNTIF($B$65,CI65)+COUNTIF($D$65,CI65))+IF(CR65&lt;&gt;1,0,COUNTIF($B$65,CK65)+COUNTIF($D$65,CK65)),"")</f>
        <v/>
      </c>
      <c r="CV65" s="288"/>
      <c r="CW65" s="289" t="str">
        <f>IF(CV65="","",VLOOKUP(CV65,Language!$D$5:$E$63,2,0))</f>
        <v/>
      </c>
      <c r="CX65" s="290"/>
      <c r="CY65" s="289" t="str">
        <f>IF(CX65="","",VLOOKUP(CX65,Language!$D$5:$E$63,2,0))</f>
        <v/>
      </c>
      <c r="CZ65" s="291"/>
      <c r="DA65" s="277"/>
      <c r="DB65" s="271"/>
      <c r="DC65" s="271"/>
      <c r="DD65" s="277">
        <f>COUNTIF(CV$65,CV65)+COUNTIF(CX$65,CV65)</f>
        <v>0</v>
      </c>
      <c r="DE65" s="277">
        <f>COUNTIF(CV$65,CX65)+COUNTIF(CX$65,CX65)</f>
        <v>0</v>
      </c>
      <c r="DF65" s="277"/>
      <c r="DG65" s="292" t="str">
        <f>IF(OR(CV65&lt;&gt;"",CX65&lt;&gt;""),IF(DD65&lt;&gt;1,0,COUNTIF($B$65,CV65)+COUNTIF($D$65,CV65))+IF(DE65&lt;&gt;1,0,COUNTIF($B$65,CX65)+COUNTIF($D$65,CX65)),"")</f>
        <v/>
      </c>
      <c r="DI65" s="288"/>
      <c r="DJ65" s="289" t="str">
        <f>IF(DI65="","",VLOOKUP(DI65,Language!$D$5:$E$63,2,0))</f>
        <v/>
      </c>
      <c r="DK65" s="290"/>
      <c r="DL65" s="289" t="str">
        <f>IF(DK65="","",VLOOKUP(DK65,Language!$D$5:$E$63,2,0))</f>
        <v/>
      </c>
      <c r="DM65" s="291"/>
      <c r="DN65" s="277"/>
      <c r="DO65" s="271"/>
      <c r="DP65" s="271"/>
      <c r="DQ65" s="277">
        <f>COUNTIF(DI$65,DI65)+COUNTIF(DK$65,DI65)</f>
        <v>0</v>
      </c>
      <c r="DR65" s="277">
        <f>COUNTIF(DI$65,DK65)+COUNTIF(DK$65,DK65)</f>
        <v>0</v>
      </c>
      <c r="DS65" s="277"/>
      <c r="DT65" s="292" t="str">
        <f>IF(OR(DI65&lt;&gt;"",DK65&lt;&gt;""),IF(DQ65&lt;&gt;1,0,COUNTIF($B$65,DI65)+COUNTIF($D$65,DI65))+IF(DR65&lt;&gt;1,0,COUNTIF($B$65,DK65)+COUNTIF($D$65,DK65)),"")</f>
        <v/>
      </c>
      <c r="DV65" s="288"/>
      <c r="DW65" s="289" t="str">
        <f>IF(DV65="","",VLOOKUP(DV65,Language!$D$5:$E$63,2,0))</f>
        <v/>
      </c>
      <c r="DX65" s="290"/>
      <c r="DY65" s="289" t="str">
        <f>IF(DX65="","",VLOOKUP(DX65,Language!$D$5:$E$63,2,0))</f>
        <v/>
      </c>
      <c r="DZ65" s="291"/>
      <c r="EA65" s="277"/>
      <c r="EB65" s="271"/>
      <c r="EC65" s="271"/>
      <c r="ED65" s="277">
        <f>COUNTIF(DV$65,DV65)+COUNTIF(DX$65,DV65)</f>
        <v>0</v>
      </c>
      <c r="EE65" s="277">
        <f>COUNTIF(DV$65,DX65)+COUNTIF(DX$65,DX65)</f>
        <v>0</v>
      </c>
      <c r="EF65" s="277"/>
      <c r="EG65" s="292" t="str">
        <f>IF(OR(DV65&lt;&gt;"",DX65&lt;&gt;""),IF(ED65&lt;&gt;1,0,COUNTIF($B$65,DV65)+COUNTIF($D$65,DV65))+IF(EE65&lt;&gt;1,0,COUNTIF($B$65,DX65)+COUNTIF($D$65,DX65)),"")</f>
        <v/>
      </c>
      <c r="EI65" s="288"/>
      <c r="EJ65" s="289" t="str">
        <f>IF(EI65="","",VLOOKUP(EI65,Language!$D$5:$E$63,2,0))</f>
        <v/>
      </c>
      <c r="EK65" s="290"/>
      <c r="EL65" s="289" t="str">
        <f>IF(EK65="","",VLOOKUP(EK65,Language!$D$5:$E$63,2,0))</f>
        <v/>
      </c>
      <c r="EM65" s="291"/>
      <c r="EN65" s="277"/>
      <c r="EO65" s="271"/>
      <c r="EP65" s="271"/>
      <c r="EQ65" s="277">
        <f>COUNTIF(EI$65,EI65)+COUNTIF(EK$65,EI65)</f>
        <v>0</v>
      </c>
      <c r="ER65" s="277">
        <f>COUNTIF(EI$65,EK65)+COUNTIF(EK$65,EK65)</f>
        <v>0</v>
      </c>
      <c r="ES65" s="277"/>
      <c r="ET65" s="292" t="str">
        <f>IF(OR(EI65&lt;&gt;"",EK65&lt;&gt;""),IF(EQ65&lt;&gt;1,0,COUNTIF($B$65,EI65)+COUNTIF($D$65,EI65))+IF(ER65&lt;&gt;1,0,COUNTIF($B$65,EK65)+COUNTIF($D$65,EK65)),"")</f>
        <v/>
      </c>
      <c r="EV65" s="288"/>
      <c r="EW65" s="289" t="str">
        <f>IF(EV65="","",VLOOKUP(EV65,Language!$D$5:$E$63,2,0))</f>
        <v/>
      </c>
      <c r="EX65" s="290"/>
      <c r="EY65" s="289" t="str">
        <f>IF(EX65="","",VLOOKUP(EX65,Language!$D$5:$E$63,2,0))</f>
        <v/>
      </c>
      <c r="EZ65" s="291"/>
      <c r="FA65" s="277"/>
      <c r="FB65" s="271"/>
      <c r="FC65" s="271"/>
      <c r="FD65" s="277">
        <f>COUNTIF(EV$65,EV65)+COUNTIF(EX$65,EV65)</f>
        <v>0</v>
      </c>
      <c r="FE65" s="277">
        <f>COUNTIF(EV$65,EX65)+COUNTIF(EX$65,EX65)</f>
        <v>0</v>
      </c>
      <c r="FF65" s="277"/>
      <c r="FG65" s="292" t="str">
        <f>IF(OR(EV65&lt;&gt;"",EX65&lt;&gt;""),IF(FD65&lt;&gt;1,0,COUNTIF($B$65,EV65)+COUNTIF($D$65,EV65))+IF(FE65&lt;&gt;1,0,COUNTIF($B$65,EX65)+COUNTIF($D$65,EX65)),"")</f>
        <v/>
      </c>
      <c r="FI65" s="288"/>
      <c r="FJ65" s="289" t="str">
        <f>IF(FI65="","",VLOOKUP(FI65,Language!$D$5:$E$63,2,0))</f>
        <v/>
      </c>
      <c r="FK65" s="290"/>
      <c r="FL65" s="289" t="str">
        <f>IF(FK65="","",VLOOKUP(FK65,Language!$D$5:$E$63,2,0))</f>
        <v/>
      </c>
      <c r="FM65" s="291"/>
      <c r="FN65" s="277"/>
      <c r="FO65" s="271"/>
      <c r="FP65" s="271"/>
      <c r="FQ65" s="277">
        <f>COUNTIF(FI$65,FI65)+COUNTIF(FK$65,FI65)</f>
        <v>0</v>
      </c>
      <c r="FR65" s="277">
        <f>COUNTIF(FI$65,FK65)+COUNTIF(FK$65,FK65)</f>
        <v>0</v>
      </c>
      <c r="FS65" s="277"/>
      <c r="FT65" s="292" t="str">
        <f>IF(OR(FI65&lt;&gt;"",FK65&lt;&gt;""),IF(FQ65&lt;&gt;1,0,COUNTIF($B$65,FI65)+COUNTIF($D$65,FI65))+IF(FR65&lt;&gt;1,0,COUNTIF($B$65,FK65)+COUNTIF($D$65,FK65)),"")</f>
        <v/>
      </c>
      <c r="FV65" s="288"/>
      <c r="FW65" s="289" t="str">
        <f>IF(FV65="","",VLOOKUP(FV65,Language!$D$5:$E$63,2,0))</f>
        <v/>
      </c>
      <c r="FX65" s="290"/>
      <c r="FY65" s="289" t="str">
        <f>IF(FX65="","",VLOOKUP(FX65,Language!$D$5:$E$63,2,0))</f>
        <v/>
      </c>
      <c r="FZ65" s="291"/>
      <c r="GA65" s="277"/>
      <c r="GB65" s="271"/>
      <c r="GC65" s="271"/>
      <c r="GD65" s="277">
        <f>COUNTIF(FV$65,FV65)+COUNTIF(FX$65,FV65)</f>
        <v>0</v>
      </c>
      <c r="GE65" s="277">
        <f>COUNTIF(FV$65,FX65)+COUNTIF(FX$65,FX65)</f>
        <v>0</v>
      </c>
      <c r="GF65" s="277"/>
      <c r="GG65" s="292" t="str">
        <f>IF(OR(FV65&lt;&gt;"",FX65&lt;&gt;""),IF(GD65&lt;&gt;1,0,COUNTIF($B$65,FV65)+COUNTIF($D$65,FV65))+IF(GE65&lt;&gt;1,0,COUNTIF($B$65,FX65)+COUNTIF($D$65,FX65)),"")</f>
        <v/>
      </c>
      <c r="GI65" s="288"/>
      <c r="GJ65" s="289" t="str">
        <f>IF(GI65="","",VLOOKUP(GI65,Language!$D$5:$E$63,2,0))</f>
        <v/>
      </c>
      <c r="GK65" s="290"/>
      <c r="GL65" s="289" t="str">
        <f>IF(GK65="","",VLOOKUP(GK65,Language!$D$5:$E$63,2,0))</f>
        <v/>
      </c>
      <c r="GM65" s="291"/>
      <c r="GN65" s="277"/>
      <c r="GO65" s="271"/>
      <c r="GP65" s="271"/>
      <c r="GQ65" s="277">
        <f>COUNTIF(GI$65,GI65)+COUNTIF(GK$65,GI65)</f>
        <v>0</v>
      </c>
      <c r="GR65" s="277">
        <f>COUNTIF(GI$65,GK65)+COUNTIF(GK$65,GK65)</f>
        <v>0</v>
      </c>
      <c r="GS65" s="277"/>
      <c r="GT65" s="292" t="str">
        <f>IF(OR(GI65&lt;&gt;"",GK65&lt;&gt;""),IF(GQ65&lt;&gt;1,0,COUNTIF($B$65,GI65)+COUNTIF($D$65,GI65))+IF(GR65&lt;&gt;1,0,COUNTIF($B$65,GK65)+COUNTIF($D$65,GK65)),"")</f>
        <v/>
      </c>
      <c r="GV65" s="288"/>
      <c r="GW65" s="289" t="str">
        <f>IF(GV65="","",VLOOKUP(GV65,Language!$D$5:$E$63,2,0))</f>
        <v/>
      </c>
      <c r="GX65" s="290"/>
      <c r="GY65" s="289" t="str">
        <f>IF(GX65="","",VLOOKUP(GX65,Language!$D$5:$E$63,2,0))</f>
        <v/>
      </c>
      <c r="GZ65" s="291"/>
      <c r="HA65" s="277"/>
      <c r="HB65" s="271"/>
      <c r="HC65" s="271"/>
      <c r="HD65" s="277">
        <f>COUNTIF(GV$65,GV65)+COUNTIF(GX$65,GV65)</f>
        <v>0</v>
      </c>
      <c r="HE65" s="277">
        <f>COUNTIF(GV$65,GX65)+COUNTIF(GX$65,GX65)</f>
        <v>0</v>
      </c>
      <c r="HF65" s="277"/>
      <c r="HG65" s="292" t="str">
        <f>IF(OR(GV65&lt;&gt;"",GX65&lt;&gt;""),IF(HD65&lt;&gt;1,0,COUNTIF($B$65,GV65)+COUNTIF($D$65,GV65))+IF(HE65&lt;&gt;1,0,COUNTIF($B$65,GX65)+COUNTIF($D$65,GX65)),"")</f>
        <v/>
      </c>
      <c r="HI65" s="288"/>
      <c r="HJ65" s="289" t="str">
        <f>IF(HI65="","",VLOOKUP(HI65,Language!$D$5:$E$63,2,0))</f>
        <v/>
      </c>
      <c r="HK65" s="290"/>
      <c r="HL65" s="289" t="str">
        <f>IF(HK65="","",VLOOKUP(HK65,Language!$D$5:$E$63,2,0))</f>
        <v/>
      </c>
      <c r="HM65" s="291"/>
      <c r="HN65" s="277"/>
      <c r="HO65" s="271"/>
      <c r="HP65" s="271"/>
      <c r="HQ65" s="277">
        <f>COUNTIF(HI$65,HI65)+COUNTIF(HK$65,HI65)</f>
        <v>0</v>
      </c>
      <c r="HR65" s="277">
        <f>COUNTIF(HI$65,HK65)+COUNTIF(HK$65,HK65)</f>
        <v>0</v>
      </c>
      <c r="HS65" s="277"/>
      <c r="HT65" s="292" t="str">
        <f>IF(OR(HI65&lt;&gt;"",HK65&lt;&gt;""),IF(HQ65&lt;&gt;1,0,COUNTIF($B$65,HI65)+COUNTIF($D$65,HI65))+IF(HR65&lt;&gt;1,0,COUNTIF($B$65,HK65)+COUNTIF($D$65,HK65)),"")</f>
        <v/>
      </c>
      <c r="HV65" s="288"/>
      <c r="HW65" s="289" t="str">
        <f>IF(HV65="","",VLOOKUP(HV65,Language!$D$5:$E$63,2,0))</f>
        <v/>
      </c>
      <c r="HX65" s="290"/>
      <c r="HY65" s="289" t="str">
        <f>IF(HX65="","",VLOOKUP(HX65,Language!$D$5:$E$63,2,0))</f>
        <v/>
      </c>
      <c r="HZ65" s="291"/>
      <c r="IA65" s="277"/>
      <c r="IB65" s="271"/>
      <c r="IC65" s="271"/>
      <c r="ID65" s="277">
        <f>COUNTIF(HV$65,HV65)+COUNTIF(HX$65,HV65)</f>
        <v>0</v>
      </c>
      <c r="IE65" s="277">
        <f>COUNTIF(HV$65,HX65)+COUNTIF(HX$65,HX65)</f>
        <v>0</v>
      </c>
      <c r="IF65" s="277"/>
      <c r="IG65" s="292" t="str">
        <f>IF(OR(HV65&lt;&gt;"",HX65&lt;&gt;""),IF(ID65&lt;&gt;1,0,COUNTIF($B$65,HV65)+COUNTIF($D$65,HV65))+IF(IE65&lt;&gt;1,0,COUNTIF($B$65,HX65)+COUNTIF($D$65,HX65)),"")</f>
        <v/>
      </c>
      <c r="II65" s="288"/>
      <c r="IJ65" s="289" t="str">
        <f>IF(II65="","",VLOOKUP(II65,Language!$D$5:$E$63,2,0))</f>
        <v/>
      </c>
      <c r="IK65" s="290"/>
      <c r="IL65" s="289" t="str">
        <f>IF(IK65="","",VLOOKUP(IK65,Language!$D$5:$E$63,2,0))</f>
        <v/>
      </c>
      <c r="IM65" s="291"/>
      <c r="IN65" s="277"/>
      <c r="IO65" s="271"/>
      <c r="IP65" s="271"/>
      <c r="IQ65" s="277">
        <f>COUNTIF(II$65,II65)+COUNTIF(IK$65,II65)</f>
        <v>0</v>
      </c>
      <c r="IR65" s="277">
        <f>COUNTIF(II$65,IK65)+COUNTIF(IK$65,IK65)</f>
        <v>0</v>
      </c>
      <c r="IS65" s="277"/>
      <c r="IT65" s="292" t="str">
        <f>IF(OR(II65&lt;&gt;"",IK65&lt;&gt;""),IF(IQ65&lt;&gt;1,0,COUNTIF($B$65,II65)+COUNTIF($D$65,II65))+IF(IR65&lt;&gt;1,0,COUNTIF($B$65,IK65)+COUNTIF($D$65,IK65)),"")</f>
        <v/>
      </c>
      <c r="IV65" s="288"/>
      <c r="IW65" s="289" t="str">
        <f>IF(IV65="","",VLOOKUP(IV65,Language!$D$5:$E$63,2,0))</f>
        <v/>
      </c>
      <c r="IX65" s="290"/>
      <c r="IY65" s="289" t="str">
        <f>IF(IX65="","",VLOOKUP(IX65,Language!$D$5:$E$63,2,0))</f>
        <v/>
      </c>
      <c r="IZ65" s="291"/>
      <c r="JA65" s="277"/>
      <c r="JB65" s="271"/>
      <c r="JC65" s="271"/>
      <c r="JD65" s="277">
        <f>COUNTIF(IV$65,IV65)+COUNTIF(IX$65,IV65)</f>
        <v>0</v>
      </c>
      <c r="JE65" s="277">
        <f>COUNTIF(IV$65,IX65)+COUNTIF(IX$65,IX65)</f>
        <v>0</v>
      </c>
      <c r="JF65" s="277"/>
      <c r="JG65" s="292" t="str">
        <f>IF(OR(IV65&lt;&gt;"",IX65&lt;&gt;""),IF(JD65&lt;&gt;1,0,COUNTIF($B$65,IV65)+COUNTIF($D$65,IV65))+IF(JE65&lt;&gt;1,0,COUNTIF($B$65,IX65)+COUNTIF($D$65,IX65)),"")</f>
        <v/>
      </c>
      <c r="JI65" s="288"/>
      <c r="JJ65" s="289" t="str">
        <f>IF(JI65="","",VLOOKUP(JI65,Language!$D$5:$E$63,2,0))</f>
        <v/>
      </c>
      <c r="JK65" s="290"/>
      <c r="JL65" s="289" t="str">
        <f>IF(JK65="","",VLOOKUP(JK65,Language!$D$5:$E$63,2,0))</f>
        <v/>
      </c>
      <c r="JM65" s="291"/>
      <c r="JN65" s="277"/>
      <c r="JO65" s="271"/>
      <c r="JP65" s="271"/>
      <c r="JQ65" s="277">
        <f>COUNTIF(JI$65,JI65)+COUNTIF(JK$65,JI65)</f>
        <v>0</v>
      </c>
      <c r="JR65" s="277">
        <f>COUNTIF(JI$65,JK65)+COUNTIF(JK$65,JK65)</f>
        <v>0</v>
      </c>
      <c r="JS65" s="277"/>
      <c r="JT65" s="292" t="str">
        <f>IF(OR(JI65&lt;&gt;"",JK65&lt;&gt;""),IF(JQ65&lt;&gt;1,0,COUNTIF($B$65,JI65)+COUNTIF($D$65,JI65))+IF(JR65&lt;&gt;1,0,COUNTIF($B$65,JK65)+COUNTIF($D$65,JK65)),"")</f>
        <v/>
      </c>
      <c r="JV65" s="288"/>
      <c r="JW65" s="289" t="str">
        <f>IF(JV65="","",VLOOKUP(JV65,Language!$D$5:$E$63,2,0))</f>
        <v/>
      </c>
      <c r="JX65" s="290"/>
      <c r="JY65" s="289" t="str">
        <f>IF(JX65="","",VLOOKUP(JX65,Language!$D$5:$E$63,2,0))</f>
        <v/>
      </c>
      <c r="JZ65" s="291"/>
      <c r="KA65" s="277"/>
      <c r="KB65" s="271"/>
      <c r="KC65" s="271"/>
      <c r="KD65" s="277">
        <f>COUNTIF(JV$65,JV65)+COUNTIF(JX$65,JV65)</f>
        <v>0</v>
      </c>
      <c r="KE65" s="277">
        <f>COUNTIF(JV$65,JX65)+COUNTIF(JX$65,JX65)</f>
        <v>0</v>
      </c>
      <c r="KF65" s="277"/>
      <c r="KG65" s="292" t="str">
        <f>IF(OR(JV65&lt;&gt;"",JX65&lt;&gt;""),IF(KD65&lt;&gt;1,0,COUNTIF($B$65,JV65)+COUNTIF($D$65,JV65))+IF(KE65&lt;&gt;1,0,COUNTIF($B$65,JX65)+COUNTIF($D$65,JX65)),"")</f>
        <v/>
      </c>
      <c r="KI65" s="288"/>
      <c r="KJ65" s="289" t="str">
        <f>IF(KI65="","",VLOOKUP(KI65,Language!$D$5:$E$63,2,0))</f>
        <v/>
      </c>
      <c r="KK65" s="290"/>
      <c r="KL65" s="289" t="str">
        <f>IF(KK65="","",VLOOKUP(KK65,Language!$D$5:$E$63,2,0))</f>
        <v/>
      </c>
      <c r="KM65" s="291"/>
      <c r="KN65" s="277"/>
      <c r="KO65" s="271"/>
      <c r="KP65" s="271"/>
      <c r="KQ65" s="277">
        <f>COUNTIF(KI$65,KI65)+COUNTIF(KK$65,KI65)</f>
        <v>0</v>
      </c>
      <c r="KR65" s="277">
        <f>COUNTIF(KI$65,KK65)+COUNTIF(KK$65,KK65)</f>
        <v>0</v>
      </c>
      <c r="KS65" s="277"/>
      <c r="KT65" s="292" t="str">
        <f>IF(OR(KI65&lt;&gt;"",KK65&lt;&gt;""),IF(KQ65&lt;&gt;1,0,COUNTIF($B$65,KI65)+COUNTIF($D$65,KI65))+IF(KR65&lt;&gt;1,0,COUNTIF($B$65,KK65)+COUNTIF($D$65,KK65)),"")</f>
        <v/>
      </c>
      <c r="KV65" s="288"/>
      <c r="KW65" s="289" t="str">
        <f>IF(KV65="","",VLOOKUP(KV65,Language!$D$5:$E$63,2,0))</f>
        <v/>
      </c>
      <c r="KX65" s="290"/>
      <c r="KY65" s="289" t="str">
        <f>IF(KX65="","",VLOOKUP(KX65,Language!$D$5:$E$63,2,0))</f>
        <v/>
      </c>
      <c r="KZ65" s="291"/>
      <c r="LA65" s="277"/>
      <c r="LB65" s="271"/>
      <c r="LC65" s="271"/>
      <c r="LD65" s="277">
        <f>COUNTIF(KV$65,KV65)+COUNTIF(KX$65,KV65)</f>
        <v>0</v>
      </c>
      <c r="LE65" s="277">
        <f>COUNTIF(KV$65,KX65)+COUNTIF(KX$65,KX65)</f>
        <v>0</v>
      </c>
      <c r="LF65" s="277"/>
      <c r="LG65" s="292" t="str">
        <f>IF(OR(KV65&lt;&gt;"",KX65&lt;&gt;""),IF(LD65&lt;&gt;1,0,COUNTIF($B$65,KV65)+COUNTIF($D$65,KV65))+IF(LE65&lt;&gt;1,0,COUNTIF($B$65,KX65)+COUNTIF($D$65,KX65)),"")</f>
        <v/>
      </c>
      <c r="LI65" s="288"/>
      <c r="LJ65" s="289" t="str">
        <f>IF(LI65="","",VLOOKUP(LI65,Language!$D$5:$E$63,2,0))</f>
        <v/>
      </c>
      <c r="LK65" s="290"/>
      <c r="LL65" s="289" t="str">
        <f>IF(LK65="","",VLOOKUP(LK65,Language!$D$5:$E$63,2,0))</f>
        <v/>
      </c>
      <c r="LM65" s="291"/>
      <c r="LN65" s="277"/>
      <c r="LO65" s="271"/>
      <c r="LP65" s="271"/>
      <c r="LQ65" s="277">
        <f>COUNTIF(LI$65,LI65)+COUNTIF(LK$65,LI65)</f>
        <v>0</v>
      </c>
      <c r="LR65" s="277">
        <f>COUNTIF(LI$65,LK65)+COUNTIF(LK$65,LK65)</f>
        <v>0</v>
      </c>
      <c r="LS65" s="277"/>
      <c r="LT65" s="292" t="str">
        <f>IF(OR(LI65&lt;&gt;"",LK65&lt;&gt;""),IF(LQ65&lt;&gt;1,0,COUNTIF($B$65,LI65)+COUNTIF($D$65,LI65))+IF(LR65&lt;&gt;1,0,COUNTIF($B$65,LK65)+COUNTIF($D$65,LK65)),"")</f>
        <v/>
      </c>
      <c r="LV65" s="288"/>
      <c r="LW65" s="289" t="str">
        <f>IF(LV65="","",VLOOKUP(LV65,Language!$D$5:$E$63,2,0))</f>
        <v/>
      </c>
      <c r="LX65" s="290"/>
      <c r="LY65" s="289" t="str">
        <f>IF(LX65="","",VLOOKUP(LX65,Language!$D$5:$E$63,2,0))</f>
        <v/>
      </c>
      <c r="LZ65" s="291"/>
      <c r="MA65" s="277"/>
      <c r="MB65" s="271"/>
      <c r="MC65" s="271"/>
      <c r="MD65" s="277">
        <f>COUNTIF(LV$65,LV65)+COUNTIF(LX$65,LV65)</f>
        <v>0</v>
      </c>
      <c r="ME65" s="277">
        <f>COUNTIF(LV$65,LX65)+COUNTIF(LX$65,LX65)</f>
        <v>0</v>
      </c>
      <c r="MF65" s="277"/>
      <c r="MG65" s="292" t="str">
        <f>IF(OR(LV65&lt;&gt;"",LX65&lt;&gt;""),IF(MD65&lt;&gt;1,0,COUNTIF($B$65,LV65)+COUNTIF($D$65,LV65))+IF(ME65&lt;&gt;1,0,COUNTIF($B$65,LX65)+COUNTIF($D$65,LX65)),"")</f>
        <v/>
      </c>
    </row>
    <row r="66" ht="24.0" customHeight="1">
      <c r="A66" s="172"/>
      <c r="B66" s="293" t="str">
        <f>Language!$E$217</f>
        <v>European Champion</v>
      </c>
      <c r="C66" s="35"/>
      <c r="D66" s="133"/>
      <c r="E66" s="294"/>
      <c r="F66" s="295"/>
      <c r="G66" s="295"/>
      <c r="H66" s="133"/>
      <c r="I66" s="296" t="str">
        <f>$B66</f>
        <v>European Champion</v>
      </c>
      <c r="J66" s="245"/>
      <c r="K66" s="245"/>
      <c r="L66" s="246"/>
      <c r="M66" s="249"/>
      <c r="N66" s="250"/>
      <c r="O66" s="247"/>
      <c r="P66" s="251"/>
      <c r="Q66" s="246"/>
      <c r="R66" s="246"/>
      <c r="S66" s="246"/>
      <c r="T66" s="252"/>
      <c r="V66" s="296" t="str">
        <f>$B66</f>
        <v>European Champion</v>
      </c>
      <c r="W66" s="245"/>
      <c r="X66" s="245"/>
      <c r="Y66" s="246"/>
      <c r="Z66" s="249"/>
      <c r="AA66" s="250"/>
      <c r="AB66" s="247"/>
      <c r="AC66" s="251"/>
      <c r="AD66" s="246"/>
      <c r="AE66" s="246"/>
      <c r="AF66" s="246"/>
      <c r="AG66" s="252"/>
      <c r="AI66" s="296" t="str">
        <f>$B66</f>
        <v>European Champion</v>
      </c>
      <c r="AJ66" s="245"/>
      <c r="AK66" s="245"/>
      <c r="AL66" s="246"/>
      <c r="AM66" s="249"/>
      <c r="AN66" s="250"/>
      <c r="AO66" s="247"/>
      <c r="AP66" s="251"/>
      <c r="AQ66" s="246"/>
      <c r="AR66" s="246"/>
      <c r="AS66" s="246"/>
      <c r="AT66" s="252"/>
      <c r="AV66" s="296" t="str">
        <f>$B66</f>
        <v>European Champion</v>
      </c>
      <c r="AW66" s="245"/>
      <c r="AX66" s="245"/>
      <c r="AY66" s="246"/>
      <c r="AZ66" s="249"/>
      <c r="BA66" s="250"/>
      <c r="BB66" s="247"/>
      <c r="BC66" s="251"/>
      <c r="BD66" s="246"/>
      <c r="BE66" s="246"/>
      <c r="BF66" s="246"/>
      <c r="BG66" s="252"/>
      <c r="BI66" s="296" t="str">
        <f>$B66</f>
        <v>European Champion</v>
      </c>
      <c r="BJ66" s="245"/>
      <c r="BK66" s="245"/>
      <c r="BL66" s="246"/>
      <c r="BM66" s="249"/>
      <c r="BN66" s="250"/>
      <c r="BO66" s="247"/>
      <c r="BP66" s="251"/>
      <c r="BQ66" s="246"/>
      <c r="BR66" s="246"/>
      <c r="BS66" s="246"/>
      <c r="BT66" s="252"/>
      <c r="BV66" s="296" t="str">
        <f>$B66</f>
        <v>European Champion</v>
      </c>
      <c r="BW66" s="245"/>
      <c r="BX66" s="245"/>
      <c r="BY66" s="246"/>
      <c r="BZ66" s="249"/>
      <c r="CA66" s="250"/>
      <c r="CB66" s="247"/>
      <c r="CC66" s="251"/>
      <c r="CD66" s="246"/>
      <c r="CE66" s="246"/>
      <c r="CF66" s="246"/>
      <c r="CG66" s="252"/>
      <c r="CI66" s="296" t="str">
        <f>$B66</f>
        <v>European Champion</v>
      </c>
      <c r="CJ66" s="245"/>
      <c r="CK66" s="245"/>
      <c r="CL66" s="246"/>
      <c r="CM66" s="249"/>
      <c r="CN66" s="250"/>
      <c r="CO66" s="247"/>
      <c r="CP66" s="251"/>
      <c r="CQ66" s="246"/>
      <c r="CR66" s="246"/>
      <c r="CS66" s="246"/>
      <c r="CT66" s="252"/>
      <c r="CV66" s="296" t="str">
        <f>$B66</f>
        <v>European Champion</v>
      </c>
      <c r="CW66" s="245"/>
      <c r="CX66" s="245"/>
      <c r="CY66" s="246"/>
      <c r="CZ66" s="249"/>
      <c r="DA66" s="250"/>
      <c r="DB66" s="247"/>
      <c r="DC66" s="251"/>
      <c r="DD66" s="246"/>
      <c r="DE66" s="246"/>
      <c r="DF66" s="246"/>
      <c r="DG66" s="252"/>
      <c r="DI66" s="296" t="str">
        <f>$B66</f>
        <v>European Champion</v>
      </c>
      <c r="DJ66" s="245"/>
      <c r="DK66" s="245"/>
      <c r="DL66" s="246"/>
      <c r="DM66" s="249"/>
      <c r="DN66" s="250"/>
      <c r="DO66" s="247"/>
      <c r="DP66" s="251"/>
      <c r="DQ66" s="246"/>
      <c r="DR66" s="246"/>
      <c r="DS66" s="246"/>
      <c r="DT66" s="252"/>
      <c r="DV66" s="296" t="str">
        <f>$B66</f>
        <v>European Champion</v>
      </c>
      <c r="DW66" s="245"/>
      <c r="DX66" s="245"/>
      <c r="DY66" s="246"/>
      <c r="DZ66" s="249"/>
      <c r="EA66" s="250"/>
      <c r="EB66" s="247"/>
      <c r="EC66" s="251"/>
      <c r="ED66" s="246"/>
      <c r="EE66" s="246"/>
      <c r="EF66" s="246"/>
      <c r="EG66" s="252"/>
      <c r="EI66" s="296" t="str">
        <f>$B66</f>
        <v>European Champion</v>
      </c>
      <c r="EJ66" s="245"/>
      <c r="EK66" s="245"/>
      <c r="EL66" s="246"/>
      <c r="EM66" s="249"/>
      <c r="EN66" s="250"/>
      <c r="EO66" s="247"/>
      <c r="EP66" s="251"/>
      <c r="EQ66" s="246"/>
      <c r="ER66" s="246"/>
      <c r="ES66" s="246"/>
      <c r="ET66" s="252"/>
      <c r="EV66" s="296" t="str">
        <f>$B66</f>
        <v>European Champion</v>
      </c>
      <c r="EW66" s="245"/>
      <c r="EX66" s="245"/>
      <c r="EY66" s="246"/>
      <c r="EZ66" s="249"/>
      <c r="FA66" s="250"/>
      <c r="FB66" s="247"/>
      <c r="FC66" s="251"/>
      <c r="FD66" s="246"/>
      <c r="FE66" s="246"/>
      <c r="FF66" s="246"/>
      <c r="FG66" s="252"/>
      <c r="FI66" s="296" t="str">
        <f>$B66</f>
        <v>European Champion</v>
      </c>
      <c r="FJ66" s="245"/>
      <c r="FK66" s="245"/>
      <c r="FL66" s="246"/>
      <c r="FM66" s="249"/>
      <c r="FN66" s="250"/>
      <c r="FO66" s="247"/>
      <c r="FP66" s="251"/>
      <c r="FQ66" s="246"/>
      <c r="FR66" s="246"/>
      <c r="FS66" s="246"/>
      <c r="FT66" s="252"/>
      <c r="FV66" s="296" t="str">
        <f>$B66</f>
        <v>European Champion</v>
      </c>
      <c r="FW66" s="245"/>
      <c r="FX66" s="245"/>
      <c r="FY66" s="246"/>
      <c r="FZ66" s="249"/>
      <c r="GA66" s="250"/>
      <c r="GB66" s="247"/>
      <c r="GC66" s="251"/>
      <c r="GD66" s="246"/>
      <c r="GE66" s="246"/>
      <c r="GF66" s="246"/>
      <c r="GG66" s="252"/>
      <c r="GI66" s="296" t="str">
        <f>$B66</f>
        <v>European Champion</v>
      </c>
      <c r="GJ66" s="245"/>
      <c r="GK66" s="245"/>
      <c r="GL66" s="246"/>
      <c r="GM66" s="249"/>
      <c r="GN66" s="250"/>
      <c r="GO66" s="247"/>
      <c r="GP66" s="251"/>
      <c r="GQ66" s="246"/>
      <c r="GR66" s="246"/>
      <c r="GS66" s="246"/>
      <c r="GT66" s="252"/>
      <c r="GV66" s="296" t="str">
        <f>$B66</f>
        <v>European Champion</v>
      </c>
      <c r="GW66" s="245"/>
      <c r="GX66" s="245"/>
      <c r="GY66" s="246"/>
      <c r="GZ66" s="249"/>
      <c r="HA66" s="250"/>
      <c r="HB66" s="247"/>
      <c r="HC66" s="251"/>
      <c r="HD66" s="246"/>
      <c r="HE66" s="246"/>
      <c r="HF66" s="246"/>
      <c r="HG66" s="252"/>
      <c r="HI66" s="296" t="str">
        <f>$B66</f>
        <v>European Champion</v>
      </c>
      <c r="HJ66" s="245"/>
      <c r="HK66" s="245"/>
      <c r="HL66" s="246"/>
      <c r="HM66" s="249"/>
      <c r="HN66" s="250"/>
      <c r="HO66" s="247"/>
      <c r="HP66" s="251"/>
      <c r="HQ66" s="246"/>
      <c r="HR66" s="246"/>
      <c r="HS66" s="246"/>
      <c r="HT66" s="252"/>
      <c r="HV66" s="296" t="str">
        <f>$B66</f>
        <v>European Champion</v>
      </c>
      <c r="HW66" s="245"/>
      <c r="HX66" s="245"/>
      <c r="HY66" s="246"/>
      <c r="HZ66" s="249"/>
      <c r="IA66" s="250"/>
      <c r="IB66" s="247"/>
      <c r="IC66" s="251"/>
      <c r="ID66" s="246"/>
      <c r="IE66" s="246"/>
      <c r="IF66" s="246"/>
      <c r="IG66" s="252"/>
      <c r="II66" s="296" t="str">
        <f>$B66</f>
        <v>European Champion</v>
      </c>
      <c r="IJ66" s="245"/>
      <c r="IK66" s="245"/>
      <c r="IL66" s="246"/>
      <c r="IM66" s="249"/>
      <c r="IN66" s="250"/>
      <c r="IO66" s="247"/>
      <c r="IP66" s="251"/>
      <c r="IQ66" s="246"/>
      <c r="IR66" s="246"/>
      <c r="IS66" s="246"/>
      <c r="IT66" s="252"/>
      <c r="IV66" s="296" t="str">
        <f>$B66</f>
        <v>European Champion</v>
      </c>
      <c r="IW66" s="245"/>
      <c r="IX66" s="245"/>
      <c r="IY66" s="246"/>
      <c r="IZ66" s="249"/>
      <c r="JA66" s="250"/>
      <c r="JB66" s="247"/>
      <c r="JC66" s="251"/>
      <c r="JD66" s="246"/>
      <c r="JE66" s="246"/>
      <c r="JF66" s="246"/>
      <c r="JG66" s="252"/>
      <c r="JI66" s="296" t="str">
        <f>$B66</f>
        <v>European Champion</v>
      </c>
      <c r="JJ66" s="245"/>
      <c r="JK66" s="245"/>
      <c r="JL66" s="246"/>
      <c r="JM66" s="249"/>
      <c r="JN66" s="250"/>
      <c r="JO66" s="247"/>
      <c r="JP66" s="251"/>
      <c r="JQ66" s="246"/>
      <c r="JR66" s="246"/>
      <c r="JS66" s="246"/>
      <c r="JT66" s="252"/>
      <c r="JV66" s="296" t="str">
        <f>$B66</f>
        <v>European Champion</v>
      </c>
      <c r="JW66" s="245"/>
      <c r="JX66" s="245"/>
      <c r="JY66" s="246"/>
      <c r="JZ66" s="249"/>
      <c r="KA66" s="250"/>
      <c r="KB66" s="247"/>
      <c r="KC66" s="251"/>
      <c r="KD66" s="246"/>
      <c r="KE66" s="246"/>
      <c r="KF66" s="246"/>
      <c r="KG66" s="252"/>
      <c r="KI66" s="296" t="str">
        <f>$B66</f>
        <v>European Champion</v>
      </c>
      <c r="KJ66" s="245"/>
      <c r="KK66" s="245"/>
      <c r="KL66" s="246"/>
      <c r="KM66" s="249"/>
      <c r="KN66" s="250"/>
      <c r="KO66" s="247"/>
      <c r="KP66" s="251"/>
      <c r="KQ66" s="246"/>
      <c r="KR66" s="246"/>
      <c r="KS66" s="246"/>
      <c r="KT66" s="252"/>
      <c r="KV66" s="296" t="str">
        <f>$B66</f>
        <v>European Champion</v>
      </c>
      <c r="KW66" s="245"/>
      <c r="KX66" s="245"/>
      <c r="KY66" s="246"/>
      <c r="KZ66" s="249"/>
      <c r="LA66" s="250"/>
      <c r="LB66" s="247"/>
      <c r="LC66" s="251"/>
      <c r="LD66" s="246"/>
      <c r="LE66" s="246"/>
      <c r="LF66" s="246"/>
      <c r="LG66" s="252"/>
      <c r="LI66" s="296" t="str">
        <f>$B66</f>
        <v>European Champion</v>
      </c>
      <c r="LJ66" s="245"/>
      <c r="LK66" s="245"/>
      <c r="LL66" s="246"/>
      <c r="LM66" s="249"/>
      <c r="LN66" s="250"/>
      <c r="LO66" s="247"/>
      <c r="LP66" s="251"/>
      <c r="LQ66" s="246"/>
      <c r="LR66" s="246"/>
      <c r="LS66" s="246"/>
      <c r="LT66" s="252"/>
      <c r="LV66" s="296" t="str">
        <f>$B66</f>
        <v>European Champion</v>
      </c>
      <c r="LW66" s="245"/>
      <c r="LX66" s="245"/>
      <c r="LY66" s="246"/>
      <c r="LZ66" s="249"/>
      <c r="MA66" s="250"/>
      <c r="MB66" s="247"/>
      <c r="MC66" s="251"/>
      <c r="MD66" s="246"/>
      <c r="ME66" s="246"/>
      <c r="MF66" s="246"/>
      <c r="MG66" s="252"/>
    </row>
    <row r="67">
      <c r="A67" s="172"/>
      <c r="B67" s="133"/>
      <c r="C67" s="35"/>
      <c r="D67" s="133"/>
      <c r="E67" s="294"/>
      <c r="F67" s="295"/>
      <c r="G67" s="295"/>
      <c r="H67" s="133"/>
      <c r="I67" s="297"/>
      <c r="J67" s="283" t="str">
        <f>IF(I67="","",VLOOKUP(I67,Language!$D$5:$E$63,2,0))</f>
        <v/>
      </c>
      <c r="K67" s="298"/>
      <c r="L67" s="299"/>
      <c r="M67" s="300"/>
      <c r="N67" s="301"/>
      <c r="O67" s="302" t="str">
        <f>IF(($F65&lt;&gt;"")*($G65&lt;&gt;"")*(I67&lt;&gt;""),($F65&gt;$G65)*($B65=I67)+($F65&lt;$G65)*($D65=I67),"")</f>
        <v/>
      </c>
      <c r="P67" s="303"/>
      <c r="Q67" s="281"/>
      <c r="R67" s="277"/>
      <c r="S67" s="281"/>
      <c r="T67" s="304"/>
      <c r="V67" s="297"/>
      <c r="W67" s="283" t="str">
        <f>IF(V67="","",VLOOKUP(V67,Language!$D$5:$E$63,2,0))</f>
        <v/>
      </c>
      <c r="X67" s="298"/>
      <c r="Y67" s="299"/>
      <c r="Z67" s="300"/>
      <c r="AA67" s="301"/>
      <c r="AB67" s="302" t="str">
        <f>IF(($F65&lt;&gt;"")*($G65&lt;&gt;"")*(V67&lt;&gt;""),($F65&gt;$G65)*($B65=V67)+($F65&lt;$G65)*($D65=V67),"")</f>
        <v/>
      </c>
      <c r="AC67" s="303"/>
      <c r="AD67" s="281"/>
      <c r="AE67" s="277"/>
      <c r="AF67" s="281"/>
      <c r="AG67" s="304"/>
      <c r="AI67" s="297"/>
      <c r="AJ67" s="283" t="str">
        <f>IF(AI67="","",VLOOKUP(AI67,Language!$D$5:$E$63,2,0))</f>
        <v/>
      </c>
      <c r="AK67" s="298"/>
      <c r="AL67" s="299"/>
      <c r="AM67" s="300"/>
      <c r="AN67" s="301"/>
      <c r="AO67" s="302" t="str">
        <f>IF(($F65&lt;&gt;"")*($G65&lt;&gt;"")*(AI67&lt;&gt;""),($F65&gt;$G65)*($B65=AI67)+($F65&lt;$G65)*($D65=AI67),"")</f>
        <v/>
      </c>
      <c r="AP67" s="303"/>
      <c r="AQ67" s="281"/>
      <c r="AR67" s="277"/>
      <c r="AS67" s="281"/>
      <c r="AT67" s="304"/>
      <c r="AV67" s="297"/>
      <c r="AW67" s="283" t="str">
        <f>IF(AV67="","",VLOOKUP(AV67,Language!$D$5:$E$63,2,0))</f>
        <v/>
      </c>
      <c r="AX67" s="298"/>
      <c r="AY67" s="299"/>
      <c r="AZ67" s="300"/>
      <c r="BA67" s="301"/>
      <c r="BB67" s="302" t="str">
        <f>IF(($F65&lt;&gt;"")*($G65&lt;&gt;"")*(AV67&lt;&gt;""),($F65&gt;$G65)*($B65=AV67)+($F65&lt;$G65)*($D65=AV67),"")</f>
        <v/>
      </c>
      <c r="BC67" s="303"/>
      <c r="BD67" s="281"/>
      <c r="BE67" s="277"/>
      <c r="BF67" s="281"/>
      <c r="BG67" s="304"/>
      <c r="BI67" s="297"/>
      <c r="BJ67" s="283" t="str">
        <f>IF(BI67="","",VLOOKUP(BI67,Language!$D$5:$E$63,2,0))</f>
        <v/>
      </c>
      <c r="BK67" s="298"/>
      <c r="BL67" s="299"/>
      <c r="BM67" s="300"/>
      <c r="BN67" s="301"/>
      <c r="BO67" s="302" t="str">
        <f>IF(($F65&lt;&gt;"")*($G65&lt;&gt;"")*(BI67&lt;&gt;""),($F65&gt;$G65)*($B65=BI67)+($F65&lt;$G65)*($D65=BI67),"")</f>
        <v/>
      </c>
      <c r="BP67" s="303"/>
      <c r="BQ67" s="281"/>
      <c r="BR67" s="277"/>
      <c r="BS67" s="281"/>
      <c r="BT67" s="304"/>
      <c r="BV67" s="297"/>
      <c r="BW67" s="283" t="str">
        <f>IF(BV67="","",VLOOKUP(BV67,Language!$D$5:$E$63,2,0))</f>
        <v/>
      </c>
      <c r="BX67" s="298"/>
      <c r="BY67" s="299"/>
      <c r="BZ67" s="300"/>
      <c r="CA67" s="301"/>
      <c r="CB67" s="302" t="str">
        <f>IF(($F65&lt;&gt;"")*($G65&lt;&gt;"")*(BV67&lt;&gt;""),($F65&gt;$G65)*($B65=BV67)+($F65&lt;$G65)*($D65=BV67),"")</f>
        <v/>
      </c>
      <c r="CC67" s="303"/>
      <c r="CD67" s="281"/>
      <c r="CE67" s="277"/>
      <c r="CF67" s="281"/>
      <c r="CG67" s="304"/>
      <c r="CI67" s="297"/>
      <c r="CJ67" s="283" t="str">
        <f>IF(CI67="","",VLOOKUP(CI67,Language!$D$5:$E$63,2,0))</f>
        <v/>
      </c>
      <c r="CK67" s="298"/>
      <c r="CL67" s="299"/>
      <c r="CM67" s="300"/>
      <c r="CN67" s="301"/>
      <c r="CO67" s="302" t="str">
        <f>IF(($F65&lt;&gt;"")*($G65&lt;&gt;"")*(CI67&lt;&gt;""),($F65&gt;$G65)*($B65=CI67)+($F65&lt;$G65)*($D65=CI67),"")</f>
        <v/>
      </c>
      <c r="CP67" s="303"/>
      <c r="CQ67" s="281"/>
      <c r="CR67" s="277"/>
      <c r="CS67" s="281"/>
      <c r="CT67" s="304"/>
      <c r="CV67" s="297"/>
      <c r="CW67" s="283" t="str">
        <f>IF(CV67="","",VLOOKUP(CV67,Language!$D$5:$E$63,2,0))</f>
        <v/>
      </c>
      <c r="CX67" s="298"/>
      <c r="CY67" s="299"/>
      <c r="CZ67" s="300"/>
      <c r="DA67" s="301"/>
      <c r="DB67" s="302" t="str">
        <f>IF(($F65&lt;&gt;"")*($G65&lt;&gt;"")*(CV67&lt;&gt;""),($F65&gt;$G65)*($B65=CV67)+($F65&lt;$G65)*($D65=CV67),"")</f>
        <v/>
      </c>
      <c r="DC67" s="303"/>
      <c r="DD67" s="281"/>
      <c r="DE67" s="277"/>
      <c r="DF67" s="281"/>
      <c r="DG67" s="304"/>
      <c r="DI67" s="297"/>
      <c r="DJ67" s="283" t="str">
        <f>IF(DI67="","",VLOOKUP(DI67,Language!$D$5:$E$63,2,0))</f>
        <v/>
      </c>
      <c r="DK67" s="298"/>
      <c r="DL67" s="299"/>
      <c r="DM67" s="300"/>
      <c r="DN67" s="301"/>
      <c r="DO67" s="302" t="str">
        <f>IF(($F65&lt;&gt;"")*($G65&lt;&gt;"")*(DI67&lt;&gt;""),($F65&gt;$G65)*($B65=DI67)+($F65&lt;$G65)*($D65=DI67),"")</f>
        <v/>
      </c>
      <c r="DP67" s="303"/>
      <c r="DQ67" s="281"/>
      <c r="DR67" s="277"/>
      <c r="DS67" s="281"/>
      <c r="DT67" s="304"/>
      <c r="DV67" s="297"/>
      <c r="DW67" s="283" t="str">
        <f>IF(DV67="","",VLOOKUP(DV67,Language!$D$5:$E$63,2,0))</f>
        <v/>
      </c>
      <c r="DX67" s="298"/>
      <c r="DY67" s="299"/>
      <c r="DZ67" s="300"/>
      <c r="EA67" s="301"/>
      <c r="EB67" s="302" t="str">
        <f>IF(($F65&lt;&gt;"")*($G65&lt;&gt;"")*(DV67&lt;&gt;""),($F65&gt;$G65)*($B65=DV67)+($F65&lt;$G65)*($D65=DV67),"")</f>
        <v/>
      </c>
      <c r="EC67" s="303"/>
      <c r="ED67" s="281"/>
      <c r="EE67" s="277"/>
      <c r="EF67" s="281"/>
      <c r="EG67" s="304"/>
      <c r="EI67" s="297"/>
      <c r="EJ67" s="283" t="str">
        <f>IF(EI67="","",VLOOKUP(EI67,Language!$D$5:$E$63,2,0))</f>
        <v/>
      </c>
      <c r="EK67" s="298"/>
      <c r="EL67" s="299"/>
      <c r="EM67" s="300"/>
      <c r="EN67" s="301"/>
      <c r="EO67" s="302" t="str">
        <f>IF(($F65&lt;&gt;"")*($G65&lt;&gt;"")*(EI67&lt;&gt;""),($F65&gt;$G65)*($B65=EI67)+($F65&lt;$G65)*($D65=EI67),"")</f>
        <v/>
      </c>
      <c r="EP67" s="303"/>
      <c r="EQ67" s="281"/>
      <c r="ER67" s="277"/>
      <c r="ES67" s="281"/>
      <c r="ET67" s="304"/>
      <c r="EV67" s="297"/>
      <c r="EW67" s="283" t="str">
        <f>IF(EV67="","",VLOOKUP(EV67,Language!$D$5:$E$63,2,0))</f>
        <v/>
      </c>
      <c r="EX67" s="298"/>
      <c r="EY67" s="299"/>
      <c r="EZ67" s="300"/>
      <c r="FA67" s="301"/>
      <c r="FB67" s="302" t="str">
        <f>IF(($F65&lt;&gt;"")*($G65&lt;&gt;"")*(EV67&lt;&gt;""),($F65&gt;$G65)*($B65=EV67)+($F65&lt;$G65)*($D65=EV67),"")</f>
        <v/>
      </c>
      <c r="FC67" s="303"/>
      <c r="FD67" s="281"/>
      <c r="FE67" s="277"/>
      <c r="FF67" s="281"/>
      <c r="FG67" s="304"/>
      <c r="FI67" s="297"/>
      <c r="FJ67" s="283" t="str">
        <f>IF(FI67="","",VLOOKUP(FI67,Language!$D$5:$E$63,2,0))</f>
        <v/>
      </c>
      <c r="FK67" s="298"/>
      <c r="FL67" s="299"/>
      <c r="FM67" s="300"/>
      <c r="FN67" s="301"/>
      <c r="FO67" s="302" t="str">
        <f>IF(($F65&lt;&gt;"")*($G65&lt;&gt;"")*(FI67&lt;&gt;""),($F65&gt;$G65)*($B65=FI67)+($F65&lt;$G65)*($D65=FI67),"")</f>
        <v/>
      </c>
      <c r="FP67" s="303"/>
      <c r="FQ67" s="281"/>
      <c r="FR67" s="277"/>
      <c r="FS67" s="281"/>
      <c r="FT67" s="304"/>
      <c r="FV67" s="297"/>
      <c r="FW67" s="283" t="str">
        <f>IF(FV67="","",VLOOKUP(FV67,Language!$D$5:$E$63,2,0))</f>
        <v/>
      </c>
      <c r="FX67" s="298"/>
      <c r="FY67" s="299"/>
      <c r="FZ67" s="300"/>
      <c r="GA67" s="301"/>
      <c r="GB67" s="302" t="str">
        <f>IF(($F65&lt;&gt;"")*($G65&lt;&gt;"")*(FV67&lt;&gt;""),($F65&gt;$G65)*($B65=FV67)+($F65&lt;$G65)*($D65=FV67),"")</f>
        <v/>
      </c>
      <c r="GC67" s="303"/>
      <c r="GD67" s="281"/>
      <c r="GE67" s="277"/>
      <c r="GF67" s="281"/>
      <c r="GG67" s="304"/>
      <c r="GI67" s="297"/>
      <c r="GJ67" s="283" t="str">
        <f>IF(GI67="","",VLOOKUP(GI67,Language!$D$5:$E$63,2,0))</f>
        <v/>
      </c>
      <c r="GK67" s="298"/>
      <c r="GL67" s="299"/>
      <c r="GM67" s="300"/>
      <c r="GN67" s="301"/>
      <c r="GO67" s="302" t="str">
        <f>IF(($F65&lt;&gt;"")*($G65&lt;&gt;"")*(GI67&lt;&gt;""),($F65&gt;$G65)*($B65=GI67)+($F65&lt;$G65)*($D65=GI67),"")</f>
        <v/>
      </c>
      <c r="GP67" s="303"/>
      <c r="GQ67" s="281"/>
      <c r="GR67" s="277"/>
      <c r="GS67" s="281"/>
      <c r="GT67" s="304"/>
      <c r="GV67" s="297"/>
      <c r="GW67" s="283" t="str">
        <f>IF(GV67="","",VLOOKUP(GV67,Language!$D$5:$E$63,2,0))</f>
        <v/>
      </c>
      <c r="GX67" s="298"/>
      <c r="GY67" s="299"/>
      <c r="GZ67" s="300"/>
      <c r="HA67" s="301"/>
      <c r="HB67" s="302" t="str">
        <f>IF(($F65&lt;&gt;"")*($G65&lt;&gt;"")*(GV67&lt;&gt;""),($F65&gt;$G65)*($B65=GV67)+($F65&lt;$G65)*($D65=GV67),"")</f>
        <v/>
      </c>
      <c r="HC67" s="303"/>
      <c r="HD67" s="281"/>
      <c r="HE67" s="277"/>
      <c r="HF67" s="281"/>
      <c r="HG67" s="304"/>
      <c r="HI67" s="297"/>
      <c r="HJ67" s="283" t="str">
        <f>IF(HI67="","",VLOOKUP(HI67,Language!$D$5:$E$63,2,0))</f>
        <v/>
      </c>
      <c r="HK67" s="298"/>
      <c r="HL67" s="299"/>
      <c r="HM67" s="300"/>
      <c r="HN67" s="301"/>
      <c r="HO67" s="302" t="str">
        <f>IF(($F65&lt;&gt;"")*($G65&lt;&gt;"")*(HI67&lt;&gt;""),($F65&gt;$G65)*($B65=HI67)+($F65&lt;$G65)*($D65=HI67),"")</f>
        <v/>
      </c>
      <c r="HP67" s="303"/>
      <c r="HQ67" s="281"/>
      <c r="HR67" s="277"/>
      <c r="HS67" s="281"/>
      <c r="HT67" s="304"/>
      <c r="HV67" s="297"/>
      <c r="HW67" s="283" t="str">
        <f>IF(HV67="","",VLOOKUP(HV67,Language!$D$5:$E$63,2,0))</f>
        <v/>
      </c>
      <c r="HX67" s="298"/>
      <c r="HY67" s="299"/>
      <c r="HZ67" s="300"/>
      <c r="IA67" s="301"/>
      <c r="IB67" s="302" t="str">
        <f>IF(($F65&lt;&gt;"")*($G65&lt;&gt;"")*(HV67&lt;&gt;""),($F65&gt;$G65)*($B65=HV67)+($F65&lt;$G65)*($D65=HV67),"")</f>
        <v/>
      </c>
      <c r="IC67" s="303"/>
      <c r="ID67" s="281"/>
      <c r="IE67" s="277"/>
      <c r="IF67" s="281"/>
      <c r="IG67" s="304"/>
      <c r="II67" s="297"/>
      <c r="IJ67" s="283" t="str">
        <f>IF(II67="","",VLOOKUP(II67,Language!$D$5:$E$63,2,0))</f>
        <v/>
      </c>
      <c r="IK67" s="298"/>
      <c r="IL67" s="299"/>
      <c r="IM67" s="300"/>
      <c r="IN67" s="301"/>
      <c r="IO67" s="302" t="str">
        <f>IF(($F65&lt;&gt;"")*($G65&lt;&gt;"")*(II67&lt;&gt;""),($F65&gt;$G65)*($B65=II67)+($F65&lt;$G65)*($D65=II67),"")</f>
        <v/>
      </c>
      <c r="IP67" s="303"/>
      <c r="IQ67" s="281"/>
      <c r="IR67" s="277"/>
      <c r="IS67" s="281"/>
      <c r="IT67" s="304"/>
      <c r="IV67" s="297"/>
      <c r="IW67" s="283" t="str">
        <f>IF(IV67="","",VLOOKUP(IV67,Language!$D$5:$E$63,2,0))</f>
        <v/>
      </c>
      <c r="IX67" s="298"/>
      <c r="IY67" s="299"/>
      <c r="IZ67" s="300"/>
      <c r="JA67" s="301"/>
      <c r="JB67" s="302" t="str">
        <f>IF(($F65&lt;&gt;"")*($G65&lt;&gt;"")*(IV67&lt;&gt;""),($F65&gt;$G65)*($B65=IV67)+($F65&lt;$G65)*($D65=IV67),"")</f>
        <v/>
      </c>
      <c r="JC67" s="303"/>
      <c r="JD67" s="281"/>
      <c r="JE67" s="277"/>
      <c r="JF67" s="281"/>
      <c r="JG67" s="304"/>
      <c r="JI67" s="297"/>
      <c r="JJ67" s="283" t="str">
        <f>IF(JI67="","",VLOOKUP(JI67,Language!$D$5:$E$63,2,0))</f>
        <v/>
      </c>
      <c r="JK67" s="298"/>
      <c r="JL67" s="299"/>
      <c r="JM67" s="300"/>
      <c r="JN67" s="301"/>
      <c r="JO67" s="302" t="str">
        <f>IF(($F65&lt;&gt;"")*($G65&lt;&gt;"")*(JI67&lt;&gt;""),($F65&gt;$G65)*($B65=JI67)+($F65&lt;$G65)*($D65=JI67),"")</f>
        <v/>
      </c>
      <c r="JP67" s="303"/>
      <c r="JQ67" s="281"/>
      <c r="JR67" s="277"/>
      <c r="JS67" s="281"/>
      <c r="JT67" s="304"/>
      <c r="JV67" s="297"/>
      <c r="JW67" s="283" t="str">
        <f>IF(JV67="","",VLOOKUP(JV67,Language!$D$5:$E$63,2,0))</f>
        <v/>
      </c>
      <c r="JX67" s="298"/>
      <c r="JY67" s="299"/>
      <c r="JZ67" s="300"/>
      <c r="KA67" s="301"/>
      <c r="KB67" s="302" t="str">
        <f>IF(($F65&lt;&gt;"")*($G65&lt;&gt;"")*(JV67&lt;&gt;""),($F65&gt;$G65)*($B65=JV67)+($F65&lt;$G65)*($D65=JV67),"")</f>
        <v/>
      </c>
      <c r="KC67" s="303"/>
      <c r="KD67" s="281"/>
      <c r="KE67" s="277"/>
      <c r="KF67" s="281"/>
      <c r="KG67" s="304"/>
      <c r="KI67" s="297"/>
      <c r="KJ67" s="283" t="str">
        <f>IF(KI67="","",VLOOKUP(KI67,Language!$D$5:$E$63,2,0))</f>
        <v/>
      </c>
      <c r="KK67" s="298"/>
      <c r="KL67" s="299"/>
      <c r="KM67" s="300"/>
      <c r="KN67" s="301"/>
      <c r="KO67" s="302" t="str">
        <f>IF(($F65&lt;&gt;"")*($G65&lt;&gt;"")*(KI67&lt;&gt;""),($F65&gt;$G65)*($B65=KI67)+($F65&lt;$G65)*($D65=KI67),"")</f>
        <v/>
      </c>
      <c r="KP67" s="303"/>
      <c r="KQ67" s="281"/>
      <c r="KR67" s="277"/>
      <c r="KS67" s="281"/>
      <c r="KT67" s="304"/>
      <c r="KV67" s="297"/>
      <c r="KW67" s="283" t="str">
        <f>IF(KV67="","",VLOOKUP(KV67,Language!$D$5:$E$63,2,0))</f>
        <v/>
      </c>
      <c r="KX67" s="298"/>
      <c r="KY67" s="299"/>
      <c r="KZ67" s="300"/>
      <c r="LA67" s="301"/>
      <c r="LB67" s="302" t="str">
        <f>IF(($F65&lt;&gt;"")*($G65&lt;&gt;"")*(KV67&lt;&gt;""),($F65&gt;$G65)*($B65=KV67)+($F65&lt;$G65)*($D65=KV67),"")</f>
        <v/>
      </c>
      <c r="LC67" s="303"/>
      <c r="LD67" s="281"/>
      <c r="LE67" s="277"/>
      <c r="LF67" s="281"/>
      <c r="LG67" s="304"/>
      <c r="LI67" s="297"/>
      <c r="LJ67" s="283" t="str">
        <f>IF(LI67="","",VLOOKUP(LI67,Language!$D$5:$E$63,2,0))</f>
        <v/>
      </c>
      <c r="LK67" s="298"/>
      <c r="LL67" s="299"/>
      <c r="LM67" s="300"/>
      <c r="LN67" s="301"/>
      <c r="LO67" s="302" t="str">
        <f>IF(($F65&lt;&gt;"")*($G65&lt;&gt;"")*(LI67&lt;&gt;""),($F65&gt;$G65)*($B65=LI67)+($F65&lt;$G65)*($D65=LI67),"")</f>
        <v/>
      </c>
      <c r="LP67" s="303"/>
      <c r="LQ67" s="281"/>
      <c r="LR67" s="277"/>
      <c r="LS67" s="281"/>
      <c r="LT67" s="304"/>
      <c r="LV67" s="297"/>
      <c r="LW67" s="283" t="str">
        <f>IF(LV67="","",VLOOKUP(LV67,Language!$D$5:$E$63,2,0))</f>
        <v/>
      </c>
      <c r="LX67" s="298"/>
      <c r="LY67" s="299"/>
      <c r="LZ67" s="300"/>
      <c r="MA67" s="301"/>
      <c r="MB67" s="302" t="str">
        <f>IF(($F65&lt;&gt;"")*($G65&lt;&gt;"")*(LV67&lt;&gt;""),($F65&gt;$G65)*($B65=LV67)+($F65&lt;$G65)*($D65=LV67),"")</f>
        <v/>
      </c>
      <c r="MC67" s="303"/>
      <c r="MD67" s="281"/>
      <c r="ME67" s="277"/>
      <c r="MF67" s="281"/>
      <c r="MG67" s="304"/>
    </row>
    <row r="68" ht="40.5" customHeight="1">
      <c r="A68" s="172"/>
      <c r="B68" s="172"/>
      <c r="F68" s="59"/>
      <c r="G68" s="59"/>
      <c r="H68" s="133"/>
      <c r="I68" s="133"/>
      <c r="J68" s="133"/>
      <c r="K68" s="133"/>
      <c r="L68" s="305"/>
      <c r="M68" s="306"/>
      <c r="N68" s="306"/>
      <c r="O68" s="240" t="str">
        <f>Language!$E$186</f>
        <v>Final</v>
      </c>
      <c r="P68" s="240" t="str">
        <f>Language!$E$178</f>
        <v>W/D/L</v>
      </c>
      <c r="Q68" s="240" t="str">
        <f>Language!$E$179</f>
        <v>GD</v>
      </c>
      <c r="R68" s="240" t="str">
        <f>Language!$E$180</f>
        <v>exact</v>
      </c>
      <c r="S68" s="240" t="str">
        <f>Language!$E$191</f>
        <v>many g.</v>
      </c>
      <c r="T68" s="241" t="str">
        <f>Language!$E$181</f>
        <v>teams</v>
      </c>
      <c r="V68" s="133"/>
      <c r="W68" s="133"/>
      <c r="X68" s="133"/>
      <c r="Y68" s="305"/>
      <c r="Z68" s="306"/>
      <c r="AA68" s="306"/>
      <c r="AB68" s="240" t="str">
        <f>Language!$E$186</f>
        <v>Final</v>
      </c>
      <c r="AC68" s="240" t="str">
        <f>Language!$E$178</f>
        <v>W/D/L</v>
      </c>
      <c r="AD68" s="240" t="str">
        <f>Language!$E$179</f>
        <v>GD</v>
      </c>
      <c r="AE68" s="240" t="str">
        <f>Language!$E$180</f>
        <v>exact</v>
      </c>
      <c r="AF68" s="240" t="str">
        <f>Language!$E$191</f>
        <v>many g.</v>
      </c>
      <c r="AG68" s="241" t="str">
        <f>Language!$E$181</f>
        <v>teams</v>
      </c>
      <c r="AI68" s="133"/>
      <c r="AJ68" s="133"/>
      <c r="AK68" s="133"/>
      <c r="AL68" s="305"/>
      <c r="AM68" s="306"/>
      <c r="AN68" s="306"/>
      <c r="AO68" s="240" t="str">
        <f>Language!$E$186</f>
        <v>Final</v>
      </c>
      <c r="AP68" s="240" t="str">
        <f>Language!$E$178</f>
        <v>W/D/L</v>
      </c>
      <c r="AQ68" s="240" t="str">
        <f>Language!$E$179</f>
        <v>GD</v>
      </c>
      <c r="AR68" s="240" t="str">
        <f>Language!$E$180</f>
        <v>exact</v>
      </c>
      <c r="AS68" s="240" t="str">
        <f>Language!$E$191</f>
        <v>many g.</v>
      </c>
      <c r="AT68" s="241" t="str">
        <f>Language!$E$181</f>
        <v>teams</v>
      </c>
      <c r="AV68" s="133"/>
      <c r="AW68" s="133"/>
      <c r="AX68" s="133"/>
      <c r="AY68" s="305"/>
      <c r="AZ68" s="306"/>
      <c r="BA68" s="306"/>
      <c r="BB68" s="240" t="str">
        <f>Language!$E$186</f>
        <v>Final</v>
      </c>
      <c r="BC68" s="240" t="str">
        <f>Language!$E$178</f>
        <v>W/D/L</v>
      </c>
      <c r="BD68" s="240" t="str">
        <f>Language!$E$179</f>
        <v>GD</v>
      </c>
      <c r="BE68" s="240" t="str">
        <f>Language!$E$180</f>
        <v>exact</v>
      </c>
      <c r="BF68" s="240" t="str">
        <f>Language!$E$191</f>
        <v>many g.</v>
      </c>
      <c r="BG68" s="241" t="str">
        <f>Language!$E$181</f>
        <v>teams</v>
      </c>
      <c r="BI68" s="133"/>
      <c r="BJ68" s="133"/>
      <c r="BK68" s="133"/>
      <c r="BL68" s="305"/>
      <c r="BM68" s="306"/>
      <c r="BN68" s="306"/>
      <c r="BO68" s="240" t="str">
        <f>Language!$E$186</f>
        <v>Final</v>
      </c>
      <c r="BP68" s="240" t="str">
        <f>Language!$E$178</f>
        <v>W/D/L</v>
      </c>
      <c r="BQ68" s="240" t="str">
        <f>Language!$E$179</f>
        <v>GD</v>
      </c>
      <c r="BR68" s="240" t="str">
        <f>Language!$E$180</f>
        <v>exact</v>
      </c>
      <c r="BS68" s="240" t="str">
        <f>Language!$E$191</f>
        <v>many g.</v>
      </c>
      <c r="BT68" s="241" t="str">
        <f>Language!$E$181</f>
        <v>teams</v>
      </c>
      <c r="BV68" s="133"/>
      <c r="BW68" s="133"/>
      <c r="BX68" s="133"/>
      <c r="BY68" s="305"/>
      <c r="BZ68" s="306"/>
      <c r="CA68" s="306"/>
      <c r="CB68" s="240" t="str">
        <f>Language!$E$186</f>
        <v>Final</v>
      </c>
      <c r="CC68" s="240" t="str">
        <f>Language!$E$178</f>
        <v>W/D/L</v>
      </c>
      <c r="CD68" s="240" t="str">
        <f>Language!$E$179</f>
        <v>GD</v>
      </c>
      <c r="CE68" s="240" t="str">
        <f>Language!$E$180</f>
        <v>exact</v>
      </c>
      <c r="CF68" s="240" t="str">
        <f>Language!$E$191</f>
        <v>many g.</v>
      </c>
      <c r="CG68" s="241" t="str">
        <f>Language!$E$181</f>
        <v>teams</v>
      </c>
      <c r="CI68" s="133"/>
      <c r="CJ68" s="133"/>
      <c r="CK68" s="133"/>
      <c r="CL68" s="305"/>
      <c r="CM68" s="306"/>
      <c r="CN68" s="306"/>
      <c r="CO68" s="240" t="str">
        <f>Language!$E$186</f>
        <v>Final</v>
      </c>
      <c r="CP68" s="240" t="str">
        <f>Language!$E$178</f>
        <v>W/D/L</v>
      </c>
      <c r="CQ68" s="240" t="str">
        <f>Language!$E$179</f>
        <v>GD</v>
      </c>
      <c r="CR68" s="240" t="str">
        <f>Language!$E$180</f>
        <v>exact</v>
      </c>
      <c r="CS68" s="240" t="str">
        <f>Language!$E$191</f>
        <v>many g.</v>
      </c>
      <c r="CT68" s="241" t="str">
        <f>Language!$E$181</f>
        <v>teams</v>
      </c>
      <c r="CV68" s="133"/>
      <c r="CW68" s="133"/>
      <c r="CX68" s="133"/>
      <c r="CY68" s="305"/>
      <c r="CZ68" s="306"/>
      <c r="DA68" s="306"/>
      <c r="DB68" s="240" t="str">
        <f>Language!$E$186</f>
        <v>Final</v>
      </c>
      <c r="DC68" s="240" t="str">
        <f>Language!$E$178</f>
        <v>W/D/L</v>
      </c>
      <c r="DD68" s="240" t="str">
        <f>Language!$E$179</f>
        <v>GD</v>
      </c>
      <c r="DE68" s="240" t="str">
        <f>Language!$E$180</f>
        <v>exact</v>
      </c>
      <c r="DF68" s="240" t="str">
        <f>Language!$E$191</f>
        <v>many g.</v>
      </c>
      <c r="DG68" s="241" t="str">
        <f>Language!$E$181</f>
        <v>teams</v>
      </c>
      <c r="DI68" s="133"/>
      <c r="DJ68" s="133"/>
      <c r="DK68" s="133"/>
      <c r="DL68" s="305"/>
      <c r="DM68" s="306"/>
      <c r="DN68" s="306"/>
      <c r="DO68" s="240" t="str">
        <f>Language!$E$186</f>
        <v>Final</v>
      </c>
      <c r="DP68" s="240" t="str">
        <f>Language!$E$178</f>
        <v>W/D/L</v>
      </c>
      <c r="DQ68" s="240" t="str">
        <f>Language!$E$179</f>
        <v>GD</v>
      </c>
      <c r="DR68" s="240" t="str">
        <f>Language!$E$180</f>
        <v>exact</v>
      </c>
      <c r="DS68" s="240" t="str">
        <f>Language!$E$191</f>
        <v>many g.</v>
      </c>
      <c r="DT68" s="241" t="str">
        <f>Language!$E$181</f>
        <v>teams</v>
      </c>
      <c r="DV68" s="133"/>
      <c r="DW68" s="133"/>
      <c r="DX68" s="133"/>
      <c r="DY68" s="305"/>
      <c r="DZ68" s="306"/>
      <c r="EA68" s="306"/>
      <c r="EB68" s="240" t="str">
        <f>Language!$E$186</f>
        <v>Final</v>
      </c>
      <c r="EC68" s="240" t="str">
        <f>Language!$E$178</f>
        <v>W/D/L</v>
      </c>
      <c r="ED68" s="240" t="str">
        <f>Language!$E$179</f>
        <v>GD</v>
      </c>
      <c r="EE68" s="240" t="str">
        <f>Language!$E$180</f>
        <v>exact</v>
      </c>
      <c r="EF68" s="240" t="str">
        <f>Language!$E$191</f>
        <v>many g.</v>
      </c>
      <c r="EG68" s="241" t="str">
        <f>Language!$E$181</f>
        <v>teams</v>
      </c>
      <c r="EI68" s="133"/>
      <c r="EJ68" s="133"/>
      <c r="EK68" s="133"/>
      <c r="EL68" s="305"/>
      <c r="EM68" s="306"/>
      <c r="EN68" s="306"/>
      <c r="EO68" s="240" t="str">
        <f>Language!$E$186</f>
        <v>Final</v>
      </c>
      <c r="EP68" s="240" t="str">
        <f>Language!$E$178</f>
        <v>W/D/L</v>
      </c>
      <c r="EQ68" s="240" t="str">
        <f>Language!$E$179</f>
        <v>GD</v>
      </c>
      <c r="ER68" s="240" t="str">
        <f>Language!$E$180</f>
        <v>exact</v>
      </c>
      <c r="ES68" s="240" t="str">
        <f>Language!$E$191</f>
        <v>many g.</v>
      </c>
      <c r="ET68" s="241" t="str">
        <f>Language!$E$181</f>
        <v>teams</v>
      </c>
      <c r="EV68" s="133"/>
      <c r="EW68" s="133"/>
      <c r="EX68" s="133"/>
      <c r="EY68" s="305"/>
      <c r="EZ68" s="306"/>
      <c r="FA68" s="306"/>
      <c r="FB68" s="240" t="str">
        <f>Language!$E$186</f>
        <v>Final</v>
      </c>
      <c r="FC68" s="240" t="str">
        <f>Language!$E$178</f>
        <v>W/D/L</v>
      </c>
      <c r="FD68" s="240" t="str">
        <f>Language!$E$179</f>
        <v>GD</v>
      </c>
      <c r="FE68" s="240" t="str">
        <f>Language!$E$180</f>
        <v>exact</v>
      </c>
      <c r="FF68" s="240" t="str">
        <f>Language!$E$191</f>
        <v>many g.</v>
      </c>
      <c r="FG68" s="241" t="str">
        <f>Language!$E$181</f>
        <v>teams</v>
      </c>
      <c r="FI68" s="133"/>
      <c r="FJ68" s="133"/>
      <c r="FK68" s="133"/>
      <c r="FL68" s="305"/>
      <c r="FM68" s="306"/>
      <c r="FN68" s="306"/>
      <c r="FO68" s="240" t="str">
        <f>Language!$E$186</f>
        <v>Final</v>
      </c>
      <c r="FP68" s="240" t="str">
        <f>Language!$E$178</f>
        <v>W/D/L</v>
      </c>
      <c r="FQ68" s="240" t="str">
        <f>Language!$E$179</f>
        <v>GD</v>
      </c>
      <c r="FR68" s="240" t="str">
        <f>Language!$E$180</f>
        <v>exact</v>
      </c>
      <c r="FS68" s="240" t="str">
        <f>Language!$E$191</f>
        <v>many g.</v>
      </c>
      <c r="FT68" s="241" t="str">
        <f>Language!$E$181</f>
        <v>teams</v>
      </c>
      <c r="FV68" s="133"/>
      <c r="FW68" s="133"/>
      <c r="FX68" s="133"/>
      <c r="FY68" s="305"/>
      <c r="FZ68" s="306"/>
      <c r="GA68" s="306"/>
      <c r="GB68" s="240" t="str">
        <f>Language!$E$186</f>
        <v>Final</v>
      </c>
      <c r="GC68" s="240" t="str">
        <f>Language!$E$178</f>
        <v>W/D/L</v>
      </c>
      <c r="GD68" s="240" t="str">
        <f>Language!$E$179</f>
        <v>GD</v>
      </c>
      <c r="GE68" s="240" t="str">
        <f>Language!$E$180</f>
        <v>exact</v>
      </c>
      <c r="GF68" s="240" t="str">
        <f>Language!$E$191</f>
        <v>many g.</v>
      </c>
      <c r="GG68" s="241" t="str">
        <f>Language!$E$181</f>
        <v>teams</v>
      </c>
      <c r="GI68" s="133"/>
      <c r="GJ68" s="133"/>
      <c r="GK68" s="133"/>
      <c r="GL68" s="305"/>
      <c r="GM68" s="306"/>
      <c r="GN68" s="306"/>
      <c r="GO68" s="240" t="str">
        <f>Language!$E$186</f>
        <v>Final</v>
      </c>
      <c r="GP68" s="240" t="str">
        <f>Language!$E$178</f>
        <v>W/D/L</v>
      </c>
      <c r="GQ68" s="240" t="str">
        <f>Language!$E$179</f>
        <v>GD</v>
      </c>
      <c r="GR68" s="240" t="str">
        <f>Language!$E$180</f>
        <v>exact</v>
      </c>
      <c r="GS68" s="240" t="str">
        <f>Language!$E$191</f>
        <v>many g.</v>
      </c>
      <c r="GT68" s="241" t="str">
        <f>Language!$E$181</f>
        <v>teams</v>
      </c>
      <c r="GV68" s="133"/>
      <c r="GW68" s="133"/>
      <c r="GX68" s="133"/>
      <c r="GY68" s="305"/>
      <c r="GZ68" s="306"/>
      <c r="HA68" s="306"/>
      <c r="HB68" s="240" t="str">
        <f>Language!$E$186</f>
        <v>Final</v>
      </c>
      <c r="HC68" s="240" t="str">
        <f>Language!$E$178</f>
        <v>W/D/L</v>
      </c>
      <c r="HD68" s="240" t="str">
        <f>Language!$E$179</f>
        <v>GD</v>
      </c>
      <c r="HE68" s="240" t="str">
        <f>Language!$E$180</f>
        <v>exact</v>
      </c>
      <c r="HF68" s="240" t="str">
        <f>Language!$E$191</f>
        <v>many g.</v>
      </c>
      <c r="HG68" s="241" t="str">
        <f>Language!$E$181</f>
        <v>teams</v>
      </c>
      <c r="HI68" s="133"/>
      <c r="HJ68" s="133"/>
      <c r="HK68" s="133"/>
      <c r="HL68" s="305"/>
      <c r="HM68" s="306"/>
      <c r="HN68" s="306"/>
      <c r="HO68" s="240" t="str">
        <f>Language!$E$186</f>
        <v>Final</v>
      </c>
      <c r="HP68" s="240" t="str">
        <f>Language!$E$178</f>
        <v>W/D/L</v>
      </c>
      <c r="HQ68" s="240" t="str">
        <f>Language!$E$179</f>
        <v>GD</v>
      </c>
      <c r="HR68" s="240" t="str">
        <f>Language!$E$180</f>
        <v>exact</v>
      </c>
      <c r="HS68" s="240" t="str">
        <f>Language!$E$191</f>
        <v>many g.</v>
      </c>
      <c r="HT68" s="241" t="str">
        <f>Language!$E$181</f>
        <v>teams</v>
      </c>
      <c r="HV68" s="133"/>
      <c r="HW68" s="133"/>
      <c r="HX68" s="133"/>
      <c r="HY68" s="305"/>
      <c r="HZ68" s="306"/>
      <c r="IA68" s="306"/>
      <c r="IB68" s="240" t="str">
        <f>Language!$E$186</f>
        <v>Final</v>
      </c>
      <c r="IC68" s="240" t="str">
        <f>Language!$E$178</f>
        <v>W/D/L</v>
      </c>
      <c r="ID68" s="240" t="str">
        <f>Language!$E$179</f>
        <v>GD</v>
      </c>
      <c r="IE68" s="240" t="str">
        <f>Language!$E$180</f>
        <v>exact</v>
      </c>
      <c r="IF68" s="240" t="str">
        <f>Language!$E$191</f>
        <v>many g.</v>
      </c>
      <c r="IG68" s="241" t="str">
        <f>Language!$E$181</f>
        <v>teams</v>
      </c>
      <c r="II68" s="133"/>
      <c r="IJ68" s="133"/>
      <c r="IK68" s="133"/>
      <c r="IL68" s="305"/>
      <c r="IM68" s="306"/>
      <c r="IN68" s="306"/>
      <c r="IO68" s="240" t="str">
        <f>Language!$E$186</f>
        <v>Final</v>
      </c>
      <c r="IP68" s="240" t="str">
        <f>Language!$E$178</f>
        <v>W/D/L</v>
      </c>
      <c r="IQ68" s="240" t="str">
        <f>Language!$E$179</f>
        <v>GD</v>
      </c>
      <c r="IR68" s="240" t="str">
        <f>Language!$E$180</f>
        <v>exact</v>
      </c>
      <c r="IS68" s="240" t="str">
        <f>Language!$E$191</f>
        <v>many g.</v>
      </c>
      <c r="IT68" s="241" t="str">
        <f>Language!$E$181</f>
        <v>teams</v>
      </c>
      <c r="IV68" s="133"/>
      <c r="IW68" s="133"/>
      <c r="IX68" s="133"/>
      <c r="IY68" s="305"/>
      <c r="IZ68" s="306"/>
      <c r="JA68" s="306"/>
      <c r="JB68" s="240" t="str">
        <f>Language!$E$186</f>
        <v>Final</v>
      </c>
      <c r="JC68" s="240" t="str">
        <f>Language!$E$178</f>
        <v>W/D/L</v>
      </c>
      <c r="JD68" s="240" t="str">
        <f>Language!$E$179</f>
        <v>GD</v>
      </c>
      <c r="JE68" s="240" t="str">
        <f>Language!$E$180</f>
        <v>exact</v>
      </c>
      <c r="JF68" s="240" t="str">
        <f>Language!$E$191</f>
        <v>many g.</v>
      </c>
      <c r="JG68" s="241" t="str">
        <f>Language!$E$181</f>
        <v>teams</v>
      </c>
      <c r="JI68" s="133"/>
      <c r="JJ68" s="133"/>
      <c r="JK68" s="133"/>
      <c r="JL68" s="305"/>
      <c r="JM68" s="306"/>
      <c r="JN68" s="306"/>
      <c r="JO68" s="240" t="str">
        <f>Language!$E$186</f>
        <v>Final</v>
      </c>
      <c r="JP68" s="240" t="str">
        <f>Language!$E$178</f>
        <v>W/D/L</v>
      </c>
      <c r="JQ68" s="240" t="str">
        <f>Language!$E$179</f>
        <v>GD</v>
      </c>
      <c r="JR68" s="240" t="str">
        <f>Language!$E$180</f>
        <v>exact</v>
      </c>
      <c r="JS68" s="240" t="str">
        <f>Language!$E$191</f>
        <v>many g.</v>
      </c>
      <c r="JT68" s="241" t="str">
        <f>Language!$E$181</f>
        <v>teams</v>
      </c>
      <c r="JV68" s="133"/>
      <c r="JW68" s="133"/>
      <c r="JX68" s="133"/>
      <c r="JY68" s="305"/>
      <c r="JZ68" s="306"/>
      <c r="KA68" s="306"/>
      <c r="KB68" s="240" t="str">
        <f>Language!$E$186</f>
        <v>Final</v>
      </c>
      <c r="KC68" s="240" t="str">
        <f>Language!$E$178</f>
        <v>W/D/L</v>
      </c>
      <c r="KD68" s="240" t="str">
        <f>Language!$E$179</f>
        <v>GD</v>
      </c>
      <c r="KE68" s="240" t="str">
        <f>Language!$E$180</f>
        <v>exact</v>
      </c>
      <c r="KF68" s="240" t="str">
        <f>Language!$E$191</f>
        <v>many g.</v>
      </c>
      <c r="KG68" s="241" t="str">
        <f>Language!$E$181</f>
        <v>teams</v>
      </c>
      <c r="KI68" s="133"/>
      <c r="KJ68" s="133"/>
      <c r="KK68" s="133"/>
      <c r="KL68" s="305"/>
      <c r="KM68" s="306"/>
      <c r="KN68" s="306"/>
      <c r="KO68" s="240" t="str">
        <f>Language!$E$186</f>
        <v>Final</v>
      </c>
      <c r="KP68" s="240" t="str">
        <f>Language!$E$178</f>
        <v>W/D/L</v>
      </c>
      <c r="KQ68" s="240" t="str">
        <f>Language!$E$179</f>
        <v>GD</v>
      </c>
      <c r="KR68" s="240" t="str">
        <f>Language!$E$180</f>
        <v>exact</v>
      </c>
      <c r="KS68" s="240" t="str">
        <f>Language!$E$191</f>
        <v>many g.</v>
      </c>
      <c r="KT68" s="241" t="str">
        <f>Language!$E$181</f>
        <v>teams</v>
      </c>
      <c r="KV68" s="133"/>
      <c r="KW68" s="133"/>
      <c r="KX68" s="133"/>
      <c r="KY68" s="305"/>
      <c r="KZ68" s="306"/>
      <c r="LA68" s="306"/>
      <c r="LB68" s="240" t="str">
        <f>Language!$E$186</f>
        <v>Final</v>
      </c>
      <c r="LC68" s="240" t="str">
        <f>Language!$E$178</f>
        <v>W/D/L</v>
      </c>
      <c r="LD68" s="240" t="str">
        <f>Language!$E$179</f>
        <v>GD</v>
      </c>
      <c r="LE68" s="240" t="str">
        <f>Language!$E$180</f>
        <v>exact</v>
      </c>
      <c r="LF68" s="240" t="str">
        <f>Language!$E$191</f>
        <v>many g.</v>
      </c>
      <c r="LG68" s="241" t="str">
        <f>Language!$E$181</f>
        <v>teams</v>
      </c>
      <c r="LI68" s="133"/>
      <c r="LJ68" s="133"/>
      <c r="LK68" s="133"/>
      <c r="LL68" s="305"/>
      <c r="LM68" s="306"/>
      <c r="LN68" s="306"/>
      <c r="LO68" s="240" t="str">
        <f>Language!$E$186</f>
        <v>Final</v>
      </c>
      <c r="LP68" s="240" t="str">
        <f>Language!$E$178</f>
        <v>W/D/L</v>
      </c>
      <c r="LQ68" s="240" t="str">
        <f>Language!$E$179</f>
        <v>GD</v>
      </c>
      <c r="LR68" s="240" t="str">
        <f>Language!$E$180</f>
        <v>exact</v>
      </c>
      <c r="LS68" s="240" t="str">
        <f>Language!$E$191</f>
        <v>many g.</v>
      </c>
      <c r="LT68" s="241" t="str">
        <f>Language!$E$181</f>
        <v>teams</v>
      </c>
      <c r="LV68" s="133"/>
      <c r="LW68" s="133"/>
      <c r="LX68" s="133"/>
      <c r="LY68" s="305"/>
      <c r="LZ68" s="306"/>
      <c r="MA68" s="306"/>
      <c r="MB68" s="240" t="str">
        <f>Language!$E$186</f>
        <v>Final</v>
      </c>
      <c r="MC68" s="240" t="str">
        <f>Language!$E$178</f>
        <v>W/D/L</v>
      </c>
      <c r="MD68" s="240" t="str">
        <f>Language!$E$179</f>
        <v>GD</v>
      </c>
      <c r="ME68" s="240" t="str">
        <f>Language!$E$180</f>
        <v>exact</v>
      </c>
      <c r="MF68" s="240" t="str">
        <f>Language!$E$191</f>
        <v>many g.</v>
      </c>
      <c r="MG68" s="241" t="str">
        <f>Language!$E$181</f>
        <v>teams</v>
      </c>
    </row>
    <row r="69">
      <c r="A69" s="172"/>
      <c r="B69" s="172"/>
      <c r="F69" s="59"/>
      <c r="G69" s="59"/>
      <c r="H69" s="133"/>
      <c r="I69" s="133"/>
      <c r="J69" s="133"/>
      <c r="K69" s="133"/>
      <c r="L69" s="307" t="str">
        <f>Language!$E$216</f>
        <v>Number:</v>
      </c>
      <c r="M69" s="308"/>
      <c r="N69" s="309"/>
      <c r="O69" s="255">
        <f>SUM(O67)</f>
        <v>0</v>
      </c>
      <c r="P69" s="255">
        <f t="shared" ref="P69:S69" si="755">SUM(P6:P46)</f>
        <v>0</v>
      </c>
      <c r="Q69" s="255">
        <f t="shared" si="755"/>
        <v>0</v>
      </c>
      <c r="R69" s="255">
        <f t="shared" si="755"/>
        <v>0</v>
      </c>
      <c r="S69" s="255">
        <f t="shared" si="755"/>
        <v>0</v>
      </c>
      <c r="T69" s="273">
        <f>SUM(T48:T65)</f>
        <v>0</v>
      </c>
      <c r="V69" s="133"/>
      <c r="W69" s="133"/>
      <c r="X69" s="133"/>
      <c r="Y69" s="307" t="str">
        <f>Language!$E$216</f>
        <v>Number:</v>
      </c>
      <c r="Z69" s="308"/>
      <c r="AA69" s="309"/>
      <c r="AB69" s="255">
        <f>SUM(AB67)</f>
        <v>0</v>
      </c>
      <c r="AC69" s="255">
        <f t="shared" ref="AC69:AF69" si="756">SUM(AC6:AC46)</f>
        <v>0</v>
      </c>
      <c r="AD69" s="255">
        <f t="shared" si="756"/>
        <v>0</v>
      </c>
      <c r="AE69" s="255">
        <f t="shared" si="756"/>
        <v>0</v>
      </c>
      <c r="AF69" s="255">
        <f t="shared" si="756"/>
        <v>0</v>
      </c>
      <c r="AG69" s="273">
        <f>SUM(AG48:AG65)</f>
        <v>0</v>
      </c>
      <c r="AI69" s="133"/>
      <c r="AJ69" s="133"/>
      <c r="AK69" s="133"/>
      <c r="AL69" s="307" t="str">
        <f>Language!$E$216</f>
        <v>Number:</v>
      </c>
      <c r="AM69" s="308"/>
      <c r="AN69" s="309"/>
      <c r="AO69" s="255">
        <f>SUM(AO67)</f>
        <v>0</v>
      </c>
      <c r="AP69" s="255">
        <f t="shared" ref="AP69:AS69" si="757">SUM(AP6:AP46)</f>
        <v>0</v>
      </c>
      <c r="AQ69" s="255">
        <f t="shared" si="757"/>
        <v>0</v>
      </c>
      <c r="AR69" s="255">
        <f t="shared" si="757"/>
        <v>0</v>
      </c>
      <c r="AS69" s="255">
        <f t="shared" si="757"/>
        <v>0</v>
      </c>
      <c r="AT69" s="273">
        <f>SUM(AT48:AT65)</f>
        <v>0</v>
      </c>
      <c r="AV69" s="133"/>
      <c r="AW69" s="133"/>
      <c r="AX69" s="133"/>
      <c r="AY69" s="307" t="str">
        <f>Language!$E$216</f>
        <v>Number:</v>
      </c>
      <c r="AZ69" s="308"/>
      <c r="BA69" s="309"/>
      <c r="BB69" s="255">
        <f>SUM(BB67)</f>
        <v>0</v>
      </c>
      <c r="BC69" s="255">
        <f t="shared" ref="BC69:BF69" si="758">SUM(BC6:BC46)</f>
        <v>0</v>
      </c>
      <c r="BD69" s="255">
        <f t="shared" si="758"/>
        <v>0</v>
      </c>
      <c r="BE69" s="255">
        <f t="shared" si="758"/>
        <v>0</v>
      </c>
      <c r="BF69" s="255">
        <f t="shared" si="758"/>
        <v>0</v>
      </c>
      <c r="BG69" s="273">
        <f>SUM(BG48:BG65)</f>
        <v>0</v>
      </c>
      <c r="BI69" s="133"/>
      <c r="BJ69" s="133"/>
      <c r="BK69" s="133"/>
      <c r="BL69" s="307" t="str">
        <f>Language!$E$216</f>
        <v>Number:</v>
      </c>
      <c r="BM69" s="308"/>
      <c r="BN69" s="309"/>
      <c r="BO69" s="255">
        <f>SUM(BO67)</f>
        <v>0</v>
      </c>
      <c r="BP69" s="255">
        <f t="shared" ref="BP69:BS69" si="759">SUM(BP6:BP46)</f>
        <v>0</v>
      </c>
      <c r="BQ69" s="255">
        <f t="shared" si="759"/>
        <v>0</v>
      </c>
      <c r="BR69" s="255">
        <f t="shared" si="759"/>
        <v>0</v>
      </c>
      <c r="BS69" s="255">
        <f t="shared" si="759"/>
        <v>0</v>
      </c>
      <c r="BT69" s="273">
        <f>SUM(BT48:BT65)</f>
        <v>0</v>
      </c>
      <c r="BV69" s="133"/>
      <c r="BW69" s="133"/>
      <c r="BX69" s="133"/>
      <c r="BY69" s="307" t="str">
        <f>Language!$E$216</f>
        <v>Number:</v>
      </c>
      <c r="BZ69" s="308"/>
      <c r="CA69" s="309"/>
      <c r="CB69" s="255">
        <f>SUM(CB67)</f>
        <v>0</v>
      </c>
      <c r="CC69" s="255">
        <f t="shared" ref="CC69:CF69" si="760">SUM(CC6:CC46)</f>
        <v>0</v>
      </c>
      <c r="CD69" s="255">
        <f t="shared" si="760"/>
        <v>0</v>
      </c>
      <c r="CE69" s="255">
        <f t="shared" si="760"/>
        <v>0</v>
      </c>
      <c r="CF69" s="255">
        <f t="shared" si="760"/>
        <v>0</v>
      </c>
      <c r="CG69" s="273">
        <f>SUM(CG48:CG65)</f>
        <v>0</v>
      </c>
      <c r="CI69" s="133"/>
      <c r="CJ69" s="133"/>
      <c r="CK69" s="133"/>
      <c r="CL69" s="307" t="str">
        <f>Language!$E$216</f>
        <v>Number:</v>
      </c>
      <c r="CM69" s="308"/>
      <c r="CN69" s="309"/>
      <c r="CO69" s="255">
        <f>SUM(CO67)</f>
        <v>0</v>
      </c>
      <c r="CP69" s="255">
        <f t="shared" ref="CP69:CS69" si="761">SUM(CP6:CP46)</f>
        <v>0</v>
      </c>
      <c r="CQ69" s="255">
        <f t="shared" si="761"/>
        <v>0</v>
      </c>
      <c r="CR69" s="255">
        <f t="shared" si="761"/>
        <v>0</v>
      </c>
      <c r="CS69" s="255">
        <f t="shared" si="761"/>
        <v>0</v>
      </c>
      <c r="CT69" s="273">
        <f>SUM(CT48:CT65)</f>
        <v>0</v>
      </c>
      <c r="CV69" s="133"/>
      <c r="CW69" s="133"/>
      <c r="CX69" s="133"/>
      <c r="CY69" s="307" t="str">
        <f>Language!$E$216</f>
        <v>Number:</v>
      </c>
      <c r="CZ69" s="308"/>
      <c r="DA69" s="309"/>
      <c r="DB69" s="255">
        <f>SUM(DB67)</f>
        <v>0</v>
      </c>
      <c r="DC69" s="255">
        <f t="shared" ref="DC69:DF69" si="762">SUM(DC6:DC46)</f>
        <v>0</v>
      </c>
      <c r="DD69" s="255">
        <f t="shared" si="762"/>
        <v>0</v>
      </c>
      <c r="DE69" s="255">
        <f t="shared" si="762"/>
        <v>0</v>
      </c>
      <c r="DF69" s="255">
        <f t="shared" si="762"/>
        <v>0</v>
      </c>
      <c r="DG69" s="273">
        <f>SUM(DG48:DG65)</f>
        <v>0</v>
      </c>
      <c r="DI69" s="133"/>
      <c r="DJ69" s="133"/>
      <c r="DK69" s="133"/>
      <c r="DL69" s="307" t="str">
        <f>Language!$E$216</f>
        <v>Number:</v>
      </c>
      <c r="DM69" s="308"/>
      <c r="DN69" s="309"/>
      <c r="DO69" s="255">
        <f>SUM(DO67)</f>
        <v>0</v>
      </c>
      <c r="DP69" s="255">
        <f t="shared" ref="DP69:DS69" si="763">SUM(DP6:DP46)</f>
        <v>0</v>
      </c>
      <c r="DQ69" s="255">
        <f t="shared" si="763"/>
        <v>0</v>
      </c>
      <c r="DR69" s="255">
        <f t="shared" si="763"/>
        <v>0</v>
      </c>
      <c r="DS69" s="255">
        <f t="shared" si="763"/>
        <v>0</v>
      </c>
      <c r="DT69" s="273">
        <f>SUM(DT48:DT65)</f>
        <v>0</v>
      </c>
      <c r="DV69" s="133"/>
      <c r="DW69" s="133"/>
      <c r="DX69" s="133"/>
      <c r="DY69" s="307" t="str">
        <f>Language!$E$216</f>
        <v>Number:</v>
      </c>
      <c r="DZ69" s="308"/>
      <c r="EA69" s="309"/>
      <c r="EB69" s="255">
        <f>SUM(EB67)</f>
        <v>0</v>
      </c>
      <c r="EC69" s="255">
        <f t="shared" ref="EC69:EF69" si="764">SUM(EC6:EC46)</f>
        <v>0</v>
      </c>
      <c r="ED69" s="255">
        <f t="shared" si="764"/>
        <v>0</v>
      </c>
      <c r="EE69" s="255">
        <f t="shared" si="764"/>
        <v>0</v>
      </c>
      <c r="EF69" s="255">
        <f t="shared" si="764"/>
        <v>0</v>
      </c>
      <c r="EG69" s="273">
        <f>SUM(EG48:EG65)</f>
        <v>0</v>
      </c>
      <c r="EI69" s="133"/>
      <c r="EJ69" s="133"/>
      <c r="EK69" s="133"/>
      <c r="EL69" s="307" t="str">
        <f>Language!$E$216</f>
        <v>Number:</v>
      </c>
      <c r="EM69" s="308"/>
      <c r="EN69" s="309"/>
      <c r="EO69" s="255">
        <f>SUM(EO67)</f>
        <v>0</v>
      </c>
      <c r="EP69" s="255">
        <f t="shared" ref="EP69:ES69" si="765">SUM(EP6:EP46)</f>
        <v>0</v>
      </c>
      <c r="EQ69" s="255">
        <f t="shared" si="765"/>
        <v>0</v>
      </c>
      <c r="ER69" s="255">
        <f t="shared" si="765"/>
        <v>0</v>
      </c>
      <c r="ES69" s="255">
        <f t="shared" si="765"/>
        <v>0</v>
      </c>
      <c r="ET69" s="273">
        <f>SUM(ET48:ET65)</f>
        <v>0</v>
      </c>
      <c r="EV69" s="133"/>
      <c r="EW69" s="133"/>
      <c r="EX69" s="133"/>
      <c r="EY69" s="307" t="str">
        <f>Language!$E$216</f>
        <v>Number:</v>
      </c>
      <c r="EZ69" s="308"/>
      <c r="FA69" s="309"/>
      <c r="FB69" s="255">
        <f>SUM(FB67)</f>
        <v>0</v>
      </c>
      <c r="FC69" s="255">
        <f t="shared" ref="FC69:FF69" si="766">SUM(FC6:FC46)</f>
        <v>0</v>
      </c>
      <c r="FD69" s="255">
        <f t="shared" si="766"/>
        <v>0</v>
      </c>
      <c r="FE69" s="255">
        <f t="shared" si="766"/>
        <v>0</v>
      </c>
      <c r="FF69" s="255">
        <f t="shared" si="766"/>
        <v>0</v>
      </c>
      <c r="FG69" s="273">
        <f>SUM(FG48:FG65)</f>
        <v>0</v>
      </c>
      <c r="FI69" s="133"/>
      <c r="FJ69" s="133"/>
      <c r="FK69" s="133"/>
      <c r="FL69" s="307" t="str">
        <f>Language!$E$216</f>
        <v>Number:</v>
      </c>
      <c r="FM69" s="308"/>
      <c r="FN69" s="309"/>
      <c r="FO69" s="255">
        <f>SUM(FO67)</f>
        <v>0</v>
      </c>
      <c r="FP69" s="255">
        <f t="shared" ref="FP69:FS69" si="767">SUM(FP6:FP46)</f>
        <v>0</v>
      </c>
      <c r="FQ69" s="255">
        <f t="shared" si="767"/>
        <v>0</v>
      </c>
      <c r="FR69" s="255">
        <f t="shared" si="767"/>
        <v>0</v>
      </c>
      <c r="FS69" s="255">
        <f t="shared" si="767"/>
        <v>0</v>
      </c>
      <c r="FT69" s="273">
        <f>SUM(FT48:FT65)</f>
        <v>0</v>
      </c>
      <c r="FV69" s="133"/>
      <c r="FW69" s="133"/>
      <c r="FX69" s="133"/>
      <c r="FY69" s="307" t="str">
        <f>Language!$E$216</f>
        <v>Number:</v>
      </c>
      <c r="FZ69" s="308"/>
      <c r="GA69" s="309"/>
      <c r="GB69" s="255">
        <f>SUM(GB67)</f>
        <v>0</v>
      </c>
      <c r="GC69" s="255">
        <f t="shared" ref="GC69:GF69" si="768">SUM(GC6:GC46)</f>
        <v>0</v>
      </c>
      <c r="GD69" s="255">
        <f t="shared" si="768"/>
        <v>0</v>
      </c>
      <c r="GE69" s="255">
        <f t="shared" si="768"/>
        <v>0</v>
      </c>
      <c r="GF69" s="255">
        <f t="shared" si="768"/>
        <v>0</v>
      </c>
      <c r="GG69" s="273">
        <f>SUM(GG48:GG65)</f>
        <v>0</v>
      </c>
      <c r="GI69" s="133"/>
      <c r="GJ69" s="133"/>
      <c r="GK69" s="133"/>
      <c r="GL69" s="307" t="str">
        <f>Language!$E$216</f>
        <v>Number:</v>
      </c>
      <c r="GM69" s="308"/>
      <c r="GN69" s="309"/>
      <c r="GO69" s="255">
        <f>SUM(GO67)</f>
        <v>0</v>
      </c>
      <c r="GP69" s="255">
        <f t="shared" ref="GP69:GS69" si="769">SUM(GP6:GP46)</f>
        <v>0</v>
      </c>
      <c r="GQ69" s="255">
        <f t="shared" si="769"/>
        <v>0</v>
      </c>
      <c r="GR69" s="255">
        <f t="shared" si="769"/>
        <v>0</v>
      </c>
      <c r="GS69" s="255">
        <f t="shared" si="769"/>
        <v>0</v>
      </c>
      <c r="GT69" s="273">
        <f>SUM(GT48:GT65)</f>
        <v>0</v>
      </c>
      <c r="GV69" s="133"/>
      <c r="GW69" s="133"/>
      <c r="GX69" s="133"/>
      <c r="GY69" s="307" t="str">
        <f>Language!$E$216</f>
        <v>Number:</v>
      </c>
      <c r="GZ69" s="308"/>
      <c r="HA69" s="309"/>
      <c r="HB69" s="255">
        <f>SUM(HB67)</f>
        <v>0</v>
      </c>
      <c r="HC69" s="255">
        <f t="shared" ref="HC69:HF69" si="770">SUM(HC6:HC46)</f>
        <v>0</v>
      </c>
      <c r="HD69" s="255">
        <f t="shared" si="770"/>
        <v>0</v>
      </c>
      <c r="HE69" s="255">
        <f t="shared" si="770"/>
        <v>0</v>
      </c>
      <c r="HF69" s="255">
        <f t="shared" si="770"/>
        <v>0</v>
      </c>
      <c r="HG69" s="273">
        <f>SUM(HG48:HG65)</f>
        <v>0</v>
      </c>
      <c r="HI69" s="133"/>
      <c r="HJ69" s="133"/>
      <c r="HK69" s="133"/>
      <c r="HL69" s="307" t="str">
        <f>Language!$E$216</f>
        <v>Number:</v>
      </c>
      <c r="HM69" s="308"/>
      <c r="HN69" s="309"/>
      <c r="HO69" s="255">
        <f>SUM(HO67)</f>
        <v>0</v>
      </c>
      <c r="HP69" s="255">
        <f t="shared" ref="HP69:HS69" si="771">SUM(HP6:HP46)</f>
        <v>0</v>
      </c>
      <c r="HQ69" s="255">
        <f t="shared" si="771"/>
        <v>0</v>
      </c>
      <c r="HR69" s="255">
        <f t="shared" si="771"/>
        <v>0</v>
      </c>
      <c r="HS69" s="255">
        <f t="shared" si="771"/>
        <v>0</v>
      </c>
      <c r="HT69" s="273">
        <f>SUM(HT48:HT65)</f>
        <v>0</v>
      </c>
      <c r="HV69" s="133"/>
      <c r="HW69" s="133"/>
      <c r="HX69" s="133"/>
      <c r="HY69" s="307" t="str">
        <f>Language!$E$216</f>
        <v>Number:</v>
      </c>
      <c r="HZ69" s="308"/>
      <c r="IA69" s="309"/>
      <c r="IB69" s="255">
        <f>SUM(IB67)</f>
        <v>0</v>
      </c>
      <c r="IC69" s="255">
        <f t="shared" ref="IC69:IF69" si="772">SUM(IC6:IC46)</f>
        <v>0</v>
      </c>
      <c r="ID69" s="255">
        <f t="shared" si="772"/>
        <v>0</v>
      </c>
      <c r="IE69" s="255">
        <f t="shared" si="772"/>
        <v>0</v>
      </c>
      <c r="IF69" s="255">
        <f t="shared" si="772"/>
        <v>0</v>
      </c>
      <c r="IG69" s="273">
        <f>SUM(IG48:IG65)</f>
        <v>0</v>
      </c>
      <c r="II69" s="133"/>
      <c r="IJ69" s="133"/>
      <c r="IK69" s="133"/>
      <c r="IL69" s="307" t="str">
        <f>Language!$E$216</f>
        <v>Number:</v>
      </c>
      <c r="IM69" s="308"/>
      <c r="IN69" s="309"/>
      <c r="IO69" s="255">
        <f>SUM(IO67)</f>
        <v>0</v>
      </c>
      <c r="IP69" s="255">
        <f t="shared" ref="IP69:IS69" si="773">SUM(IP6:IP46)</f>
        <v>0</v>
      </c>
      <c r="IQ69" s="255">
        <f t="shared" si="773"/>
        <v>0</v>
      </c>
      <c r="IR69" s="255">
        <f t="shared" si="773"/>
        <v>0</v>
      </c>
      <c r="IS69" s="255">
        <f t="shared" si="773"/>
        <v>0</v>
      </c>
      <c r="IT69" s="273">
        <f>SUM(IT48:IT65)</f>
        <v>0</v>
      </c>
      <c r="IV69" s="133"/>
      <c r="IW69" s="133"/>
      <c r="IX69" s="133"/>
      <c r="IY69" s="307" t="str">
        <f>Language!$E$216</f>
        <v>Number:</v>
      </c>
      <c r="IZ69" s="308"/>
      <c r="JA69" s="309"/>
      <c r="JB69" s="255">
        <f>SUM(JB67)</f>
        <v>0</v>
      </c>
      <c r="JC69" s="255">
        <f t="shared" ref="JC69:JF69" si="774">SUM(JC6:JC46)</f>
        <v>0</v>
      </c>
      <c r="JD69" s="255">
        <f t="shared" si="774"/>
        <v>0</v>
      </c>
      <c r="JE69" s="255">
        <f t="shared" si="774"/>
        <v>0</v>
      </c>
      <c r="JF69" s="255">
        <f t="shared" si="774"/>
        <v>0</v>
      </c>
      <c r="JG69" s="273">
        <f>SUM(JG48:JG65)</f>
        <v>0</v>
      </c>
      <c r="JI69" s="133"/>
      <c r="JJ69" s="133"/>
      <c r="JK69" s="133"/>
      <c r="JL69" s="307" t="str">
        <f>Language!$E$216</f>
        <v>Number:</v>
      </c>
      <c r="JM69" s="308"/>
      <c r="JN69" s="309"/>
      <c r="JO69" s="255">
        <f>SUM(JO67)</f>
        <v>0</v>
      </c>
      <c r="JP69" s="255">
        <f t="shared" ref="JP69:JS69" si="775">SUM(JP6:JP46)</f>
        <v>0</v>
      </c>
      <c r="JQ69" s="255">
        <f t="shared" si="775"/>
        <v>0</v>
      </c>
      <c r="JR69" s="255">
        <f t="shared" si="775"/>
        <v>0</v>
      </c>
      <c r="JS69" s="255">
        <f t="shared" si="775"/>
        <v>0</v>
      </c>
      <c r="JT69" s="273">
        <f>SUM(JT48:JT65)</f>
        <v>0</v>
      </c>
      <c r="JV69" s="133"/>
      <c r="JW69" s="133"/>
      <c r="JX69" s="133"/>
      <c r="JY69" s="307" t="str">
        <f>Language!$E$216</f>
        <v>Number:</v>
      </c>
      <c r="JZ69" s="308"/>
      <c r="KA69" s="309"/>
      <c r="KB69" s="255">
        <f>SUM(KB67)</f>
        <v>0</v>
      </c>
      <c r="KC69" s="255">
        <f t="shared" ref="KC69:KF69" si="776">SUM(KC6:KC46)</f>
        <v>0</v>
      </c>
      <c r="KD69" s="255">
        <f t="shared" si="776"/>
        <v>0</v>
      </c>
      <c r="KE69" s="255">
        <f t="shared" si="776"/>
        <v>0</v>
      </c>
      <c r="KF69" s="255">
        <f t="shared" si="776"/>
        <v>0</v>
      </c>
      <c r="KG69" s="273">
        <f>SUM(KG48:KG65)</f>
        <v>0</v>
      </c>
      <c r="KI69" s="133"/>
      <c r="KJ69" s="133"/>
      <c r="KK69" s="133"/>
      <c r="KL69" s="307" t="str">
        <f>Language!$E$216</f>
        <v>Number:</v>
      </c>
      <c r="KM69" s="308"/>
      <c r="KN69" s="309"/>
      <c r="KO69" s="255">
        <f>SUM(KO67)</f>
        <v>0</v>
      </c>
      <c r="KP69" s="255">
        <f t="shared" ref="KP69:KS69" si="777">SUM(KP6:KP46)</f>
        <v>0</v>
      </c>
      <c r="KQ69" s="255">
        <f t="shared" si="777"/>
        <v>0</v>
      </c>
      <c r="KR69" s="255">
        <f t="shared" si="777"/>
        <v>0</v>
      </c>
      <c r="KS69" s="255">
        <f t="shared" si="777"/>
        <v>0</v>
      </c>
      <c r="KT69" s="273">
        <f>SUM(KT48:KT65)</f>
        <v>0</v>
      </c>
      <c r="KV69" s="133"/>
      <c r="KW69" s="133"/>
      <c r="KX69" s="133"/>
      <c r="KY69" s="307" t="str">
        <f>Language!$E$216</f>
        <v>Number:</v>
      </c>
      <c r="KZ69" s="308"/>
      <c r="LA69" s="309"/>
      <c r="LB69" s="255">
        <f>SUM(LB67)</f>
        <v>0</v>
      </c>
      <c r="LC69" s="255">
        <f t="shared" ref="LC69:LF69" si="778">SUM(LC6:LC46)</f>
        <v>0</v>
      </c>
      <c r="LD69" s="255">
        <f t="shared" si="778"/>
        <v>0</v>
      </c>
      <c r="LE69" s="255">
        <f t="shared" si="778"/>
        <v>0</v>
      </c>
      <c r="LF69" s="255">
        <f t="shared" si="778"/>
        <v>0</v>
      </c>
      <c r="LG69" s="273">
        <f>SUM(LG48:LG65)</f>
        <v>0</v>
      </c>
      <c r="LI69" s="133"/>
      <c r="LJ69" s="133"/>
      <c r="LK69" s="133"/>
      <c r="LL69" s="307" t="str">
        <f>Language!$E$216</f>
        <v>Number:</v>
      </c>
      <c r="LM69" s="308"/>
      <c r="LN69" s="309"/>
      <c r="LO69" s="255">
        <f>SUM(LO67)</f>
        <v>0</v>
      </c>
      <c r="LP69" s="255">
        <f t="shared" ref="LP69:LS69" si="779">SUM(LP6:LP46)</f>
        <v>0</v>
      </c>
      <c r="LQ69" s="255">
        <f t="shared" si="779"/>
        <v>0</v>
      </c>
      <c r="LR69" s="255">
        <f t="shared" si="779"/>
        <v>0</v>
      </c>
      <c r="LS69" s="255">
        <f t="shared" si="779"/>
        <v>0</v>
      </c>
      <c r="LT69" s="273">
        <f>SUM(LT48:LT65)</f>
        <v>0</v>
      </c>
      <c r="LV69" s="133"/>
      <c r="LW69" s="133"/>
      <c r="LX69" s="133"/>
      <c r="LY69" s="307" t="str">
        <f>Language!$E$216</f>
        <v>Number:</v>
      </c>
      <c r="LZ69" s="308"/>
      <c r="MA69" s="309"/>
      <c r="MB69" s="255">
        <f>SUM(MB67)</f>
        <v>0</v>
      </c>
      <c r="MC69" s="255">
        <f t="shared" ref="MC69:MF69" si="780">SUM(MC6:MC46)</f>
        <v>0</v>
      </c>
      <c r="MD69" s="255">
        <f t="shared" si="780"/>
        <v>0</v>
      </c>
      <c r="ME69" s="255">
        <f t="shared" si="780"/>
        <v>0</v>
      </c>
      <c r="MF69" s="255">
        <f t="shared" si="780"/>
        <v>0</v>
      </c>
      <c r="MG69" s="273">
        <f>SUM(MG48:MG65)</f>
        <v>0</v>
      </c>
    </row>
    <row r="70" ht="16.5" hidden="1" customHeight="1">
      <c r="A70" s="172"/>
      <c r="B70" s="172"/>
      <c r="F70" s="59"/>
      <c r="G70" s="59"/>
      <c r="H70" s="133"/>
      <c r="I70" s="133"/>
      <c r="J70" s="133"/>
      <c r="K70" s="133"/>
      <c r="L70" s="310" t="str">
        <f>Language!$E$175</f>
        <v>Points:</v>
      </c>
      <c r="M70" s="311"/>
      <c r="N70" s="312"/>
      <c r="O70" s="313">
        <f>O69*PrSettings!$F$9</f>
        <v>0</v>
      </c>
      <c r="P70" s="313">
        <f>P69*PrSettings!$F$4</f>
        <v>0</v>
      </c>
      <c r="Q70" s="313">
        <f>Q69*PrSettings!$F$5</f>
        <v>0</v>
      </c>
      <c r="R70" s="313">
        <f>R69*PrSettings!$F$6</f>
        <v>0</v>
      </c>
      <c r="S70" s="313">
        <f>S69*PrSettings!$F$7</f>
        <v>0</v>
      </c>
      <c r="T70" s="314">
        <f>T69*PrSettings!$F$8</f>
        <v>0</v>
      </c>
      <c r="V70" s="133"/>
      <c r="W70" s="133"/>
      <c r="X70" s="133"/>
      <c r="Y70" s="310" t="str">
        <f>Language!$E$175</f>
        <v>Points:</v>
      </c>
      <c r="Z70" s="311"/>
      <c r="AA70" s="312"/>
      <c r="AB70" s="313">
        <f>AB69*PrSettings!$F$9</f>
        <v>0</v>
      </c>
      <c r="AC70" s="313">
        <f>AC69*PrSettings!$F$4</f>
        <v>0</v>
      </c>
      <c r="AD70" s="313">
        <f>AD69*PrSettings!$F$5</f>
        <v>0</v>
      </c>
      <c r="AE70" s="313">
        <f>AE69*PrSettings!$F$6</f>
        <v>0</v>
      </c>
      <c r="AF70" s="313">
        <f>AF69*PrSettings!$F$7</f>
        <v>0</v>
      </c>
      <c r="AG70" s="314">
        <f>AG69*PrSettings!$F$8</f>
        <v>0</v>
      </c>
      <c r="AI70" s="133"/>
      <c r="AJ70" s="133"/>
      <c r="AK70" s="133"/>
      <c r="AL70" s="310" t="str">
        <f>Language!$E$175</f>
        <v>Points:</v>
      </c>
      <c r="AM70" s="311"/>
      <c r="AN70" s="312"/>
      <c r="AO70" s="313">
        <f>AO69*PrSettings!$F$9</f>
        <v>0</v>
      </c>
      <c r="AP70" s="313">
        <f>AP69*PrSettings!$F$4</f>
        <v>0</v>
      </c>
      <c r="AQ70" s="313">
        <f>AQ69*PrSettings!$F$5</f>
        <v>0</v>
      </c>
      <c r="AR70" s="313">
        <f>AR69*PrSettings!$F$6</f>
        <v>0</v>
      </c>
      <c r="AS70" s="313">
        <f>AS69*PrSettings!$F$7</f>
        <v>0</v>
      </c>
      <c r="AT70" s="314">
        <f>AT69*PrSettings!$F$8</f>
        <v>0</v>
      </c>
      <c r="AV70" s="133"/>
      <c r="AW70" s="133"/>
      <c r="AX70" s="133"/>
      <c r="AY70" s="310" t="str">
        <f>Language!$E$175</f>
        <v>Points:</v>
      </c>
      <c r="AZ70" s="311"/>
      <c r="BA70" s="312"/>
      <c r="BB70" s="313">
        <f>BB69*PrSettings!$F$9</f>
        <v>0</v>
      </c>
      <c r="BC70" s="313">
        <f>BC69*PrSettings!$F$4</f>
        <v>0</v>
      </c>
      <c r="BD70" s="313">
        <f>BD69*PrSettings!$F$5</f>
        <v>0</v>
      </c>
      <c r="BE70" s="313">
        <f>BE69*PrSettings!$F$6</f>
        <v>0</v>
      </c>
      <c r="BF70" s="313">
        <f>BF69*PrSettings!$F$7</f>
        <v>0</v>
      </c>
      <c r="BG70" s="314">
        <f>BG69*PrSettings!$F$8</f>
        <v>0</v>
      </c>
      <c r="BI70" s="133"/>
      <c r="BJ70" s="133"/>
      <c r="BK70" s="133"/>
      <c r="BL70" s="310" t="str">
        <f>Language!$E$175</f>
        <v>Points:</v>
      </c>
      <c r="BM70" s="311"/>
      <c r="BN70" s="312"/>
      <c r="BO70" s="313">
        <f>BO69*PrSettings!$F$9</f>
        <v>0</v>
      </c>
      <c r="BP70" s="313">
        <f>BP69*PrSettings!$F$4</f>
        <v>0</v>
      </c>
      <c r="BQ70" s="313">
        <f>BQ69*PrSettings!$F$5</f>
        <v>0</v>
      </c>
      <c r="BR70" s="313">
        <f>BR69*PrSettings!$F$6</f>
        <v>0</v>
      </c>
      <c r="BS70" s="313">
        <f>BS69*PrSettings!$F$7</f>
        <v>0</v>
      </c>
      <c r="BT70" s="314">
        <f>BT69*PrSettings!$F$8</f>
        <v>0</v>
      </c>
      <c r="BV70" s="133"/>
      <c r="BW70" s="133"/>
      <c r="BX70" s="133"/>
      <c r="BY70" s="310" t="str">
        <f>Language!$E$175</f>
        <v>Points:</v>
      </c>
      <c r="BZ70" s="311"/>
      <c r="CA70" s="312"/>
      <c r="CB70" s="313">
        <f>CB69*PrSettings!$F$9</f>
        <v>0</v>
      </c>
      <c r="CC70" s="313">
        <f>CC69*PrSettings!$F$4</f>
        <v>0</v>
      </c>
      <c r="CD70" s="313">
        <f>CD69*PrSettings!$F$5</f>
        <v>0</v>
      </c>
      <c r="CE70" s="313">
        <f>CE69*PrSettings!$F$6</f>
        <v>0</v>
      </c>
      <c r="CF70" s="313">
        <f>CF69*PrSettings!$F$7</f>
        <v>0</v>
      </c>
      <c r="CG70" s="314">
        <f>CG69*PrSettings!$F$8</f>
        <v>0</v>
      </c>
      <c r="CI70" s="133"/>
      <c r="CJ70" s="133"/>
      <c r="CK70" s="133"/>
      <c r="CL70" s="310" t="str">
        <f>Language!$E$175</f>
        <v>Points:</v>
      </c>
      <c r="CM70" s="311"/>
      <c r="CN70" s="312"/>
      <c r="CO70" s="313">
        <f>CO69*PrSettings!$F$9</f>
        <v>0</v>
      </c>
      <c r="CP70" s="313">
        <f>CP69*PrSettings!$F$4</f>
        <v>0</v>
      </c>
      <c r="CQ70" s="313">
        <f>CQ69*PrSettings!$F$5</f>
        <v>0</v>
      </c>
      <c r="CR70" s="313">
        <f>CR69*PrSettings!$F$6</f>
        <v>0</v>
      </c>
      <c r="CS70" s="313">
        <f>CS69*PrSettings!$F$7</f>
        <v>0</v>
      </c>
      <c r="CT70" s="314">
        <f>CT69*PrSettings!$F$8</f>
        <v>0</v>
      </c>
      <c r="CV70" s="133"/>
      <c r="CW70" s="133"/>
      <c r="CX70" s="133"/>
      <c r="CY70" s="310" t="str">
        <f>Language!$E$175</f>
        <v>Points:</v>
      </c>
      <c r="CZ70" s="311"/>
      <c r="DA70" s="312"/>
      <c r="DB70" s="313">
        <f>DB69*PrSettings!$F$9</f>
        <v>0</v>
      </c>
      <c r="DC70" s="313">
        <f>DC69*PrSettings!$F$4</f>
        <v>0</v>
      </c>
      <c r="DD70" s="313">
        <f>DD69*PrSettings!$F$5</f>
        <v>0</v>
      </c>
      <c r="DE70" s="313">
        <f>DE69*PrSettings!$F$6</f>
        <v>0</v>
      </c>
      <c r="DF70" s="313">
        <f>DF69*PrSettings!$F$7</f>
        <v>0</v>
      </c>
      <c r="DG70" s="314">
        <f>DG69*PrSettings!$F$8</f>
        <v>0</v>
      </c>
      <c r="DI70" s="133"/>
      <c r="DJ70" s="133"/>
      <c r="DK70" s="133"/>
      <c r="DL70" s="310" t="str">
        <f>Language!$E$175</f>
        <v>Points:</v>
      </c>
      <c r="DM70" s="311"/>
      <c r="DN70" s="312"/>
      <c r="DO70" s="313">
        <f>DO69*PrSettings!$F$9</f>
        <v>0</v>
      </c>
      <c r="DP70" s="313">
        <f>DP69*PrSettings!$F$4</f>
        <v>0</v>
      </c>
      <c r="DQ70" s="313">
        <f>DQ69*PrSettings!$F$5</f>
        <v>0</v>
      </c>
      <c r="DR70" s="313">
        <f>DR69*PrSettings!$F$6</f>
        <v>0</v>
      </c>
      <c r="DS70" s="313">
        <f>DS69*PrSettings!$F$7</f>
        <v>0</v>
      </c>
      <c r="DT70" s="314">
        <f>DT69*PrSettings!$F$8</f>
        <v>0</v>
      </c>
      <c r="DV70" s="133"/>
      <c r="DW70" s="133"/>
      <c r="DX70" s="133"/>
      <c r="DY70" s="310" t="str">
        <f>Language!$E$175</f>
        <v>Points:</v>
      </c>
      <c r="DZ70" s="311"/>
      <c r="EA70" s="312"/>
      <c r="EB70" s="313">
        <f>EB69*PrSettings!$F$9</f>
        <v>0</v>
      </c>
      <c r="EC70" s="313">
        <f>EC69*PrSettings!$F$4</f>
        <v>0</v>
      </c>
      <c r="ED70" s="313">
        <f>ED69*PrSettings!$F$5</f>
        <v>0</v>
      </c>
      <c r="EE70" s="313">
        <f>EE69*PrSettings!$F$6</f>
        <v>0</v>
      </c>
      <c r="EF70" s="313">
        <f>EF69*PrSettings!$F$7</f>
        <v>0</v>
      </c>
      <c r="EG70" s="314">
        <f>EG69*PrSettings!$F$8</f>
        <v>0</v>
      </c>
      <c r="EI70" s="133"/>
      <c r="EJ70" s="133"/>
      <c r="EK70" s="133"/>
      <c r="EL70" s="310" t="str">
        <f>Language!$E$175</f>
        <v>Points:</v>
      </c>
      <c r="EM70" s="311"/>
      <c r="EN70" s="312"/>
      <c r="EO70" s="313">
        <f>EO69*PrSettings!$F$9</f>
        <v>0</v>
      </c>
      <c r="EP70" s="313">
        <f>EP69*PrSettings!$F$4</f>
        <v>0</v>
      </c>
      <c r="EQ70" s="313">
        <f>EQ69*PrSettings!$F$5</f>
        <v>0</v>
      </c>
      <c r="ER70" s="313">
        <f>ER69*PrSettings!$F$6</f>
        <v>0</v>
      </c>
      <c r="ES70" s="313">
        <f>ES69*PrSettings!$F$7</f>
        <v>0</v>
      </c>
      <c r="ET70" s="314">
        <f>ET69*PrSettings!$F$8</f>
        <v>0</v>
      </c>
      <c r="EV70" s="133"/>
      <c r="EW70" s="133"/>
      <c r="EX70" s="133"/>
      <c r="EY70" s="310" t="str">
        <f>Language!$E$175</f>
        <v>Points:</v>
      </c>
      <c r="EZ70" s="311"/>
      <c r="FA70" s="312"/>
      <c r="FB70" s="313">
        <f>FB69*PrSettings!$F$9</f>
        <v>0</v>
      </c>
      <c r="FC70" s="313">
        <f>FC69*PrSettings!$F$4</f>
        <v>0</v>
      </c>
      <c r="FD70" s="313">
        <f>FD69*PrSettings!$F$5</f>
        <v>0</v>
      </c>
      <c r="FE70" s="313">
        <f>FE69*PrSettings!$F$6</f>
        <v>0</v>
      </c>
      <c r="FF70" s="313">
        <f>FF69*PrSettings!$F$7</f>
        <v>0</v>
      </c>
      <c r="FG70" s="314">
        <f>FG69*PrSettings!$F$8</f>
        <v>0</v>
      </c>
      <c r="FI70" s="133"/>
      <c r="FJ70" s="133"/>
      <c r="FK70" s="133"/>
      <c r="FL70" s="310" t="str">
        <f>Language!$E$175</f>
        <v>Points:</v>
      </c>
      <c r="FM70" s="311"/>
      <c r="FN70" s="312"/>
      <c r="FO70" s="313">
        <f>FO69*PrSettings!$F$9</f>
        <v>0</v>
      </c>
      <c r="FP70" s="313">
        <f>FP69*PrSettings!$F$4</f>
        <v>0</v>
      </c>
      <c r="FQ70" s="313">
        <f>FQ69*PrSettings!$F$5</f>
        <v>0</v>
      </c>
      <c r="FR70" s="313">
        <f>FR69*PrSettings!$F$6</f>
        <v>0</v>
      </c>
      <c r="FS70" s="313">
        <f>FS69*PrSettings!$F$7</f>
        <v>0</v>
      </c>
      <c r="FT70" s="314">
        <f>FT69*PrSettings!$F$8</f>
        <v>0</v>
      </c>
      <c r="FV70" s="133"/>
      <c r="FW70" s="133"/>
      <c r="FX70" s="133"/>
      <c r="FY70" s="310" t="str">
        <f>Language!$E$175</f>
        <v>Points:</v>
      </c>
      <c r="FZ70" s="311"/>
      <c r="GA70" s="312"/>
      <c r="GB70" s="313">
        <f>GB69*PrSettings!$F$9</f>
        <v>0</v>
      </c>
      <c r="GC70" s="313">
        <f>GC69*PrSettings!$F$4</f>
        <v>0</v>
      </c>
      <c r="GD70" s="313">
        <f>GD69*PrSettings!$F$5</f>
        <v>0</v>
      </c>
      <c r="GE70" s="313">
        <f>GE69*PrSettings!$F$6</f>
        <v>0</v>
      </c>
      <c r="GF70" s="313">
        <f>GF69*PrSettings!$F$7</f>
        <v>0</v>
      </c>
      <c r="GG70" s="314">
        <f>GG69*PrSettings!$F$8</f>
        <v>0</v>
      </c>
      <c r="GI70" s="133"/>
      <c r="GJ70" s="133"/>
      <c r="GK70" s="133"/>
      <c r="GL70" s="310" t="str">
        <f>Language!$E$175</f>
        <v>Points:</v>
      </c>
      <c r="GM70" s="311"/>
      <c r="GN70" s="312"/>
      <c r="GO70" s="313">
        <f>GO69*PrSettings!$F$9</f>
        <v>0</v>
      </c>
      <c r="GP70" s="313">
        <f>GP69*PrSettings!$F$4</f>
        <v>0</v>
      </c>
      <c r="GQ70" s="313">
        <f>GQ69*PrSettings!$F$5</f>
        <v>0</v>
      </c>
      <c r="GR70" s="313">
        <f>GR69*PrSettings!$F$6</f>
        <v>0</v>
      </c>
      <c r="GS70" s="313">
        <f>GS69*PrSettings!$F$7</f>
        <v>0</v>
      </c>
      <c r="GT70" s="314">
        <f>GT69*PrSettings!$F$8</f>
        <v>0</v>
      </c>
      <c r="GV70" s="133"/>
      <c r="GW70" s="133"/>
      <c r="GX70" s="133"/>
      <c r="GY70" s="310" t="str">
        <f>Language!$E$175</f>
        <v>Points:</v>
      </c>
      <c r="GZ70" s="311"/>
      <c r="HA70" s="312"/>
      <c r="HB70" s="313">
        <f>HB69*PrSettings!$F$9</f>
        <v>0</v>
      </c>
      <c r="HC70" s="313">
        <f>HC69*PrSettings!$F$4</f>
        <v>0</v>
      </c>
      <c r="HD70" s="313">
        <f>HD69*PrSettings!$F$5</f>
        <v>0</v>
      </c>
      <c r="HE70" s="313">
        <f>HE69*PrSettings!$F$6</f>
        <v>0</v>
      </c>
      <c r="HF70" s="313">
        <f>HF69*PrSettings!$F$7</f>
        <v>0</v>
      </c>
      <c r="HG70" s="314">
        <f>HG69*PrSettings!$F$8</f>
        <v>0</v>
      </c>
      <c r="HI70" s="133"/>
      <c r="HJ70" s="133"/>
      <c r="HK70" s="133"/>
      <c r="HL70" s="310" t="str">
        <f>Language!$E$175</f>
        <v>Points:</v>
      </c>
      <c r="HM70" s="311"/>
      <c r="HN70" s="312"/>
      <c r="HO70" s="313">
        <f>HO69*PrSettings!$F$9</f>
        <v>0</v>
      </c>
      <c r="HP70" s="313">
        <f>HP69*PrSettings!$F$4</f>
        <v>0</v>
      </c>
      <c r="HQ70" s="313">
        <f>HQ69*PrSettings!$F$5</f>
        <v>0</v>
      </c>
      <c r="HR70" s="313">
        <f>HR69*PrSettings!$F$6</f>
        <v>0</v>
      </c>
      <c r="HS70" s="313">
        <f>HS69*PrSettings!$F$7</f>
        <v>0</v>
      </c>
      <c r="HT70" s="314">
        <f>HT69*PrSettings!$F$8</f>
        <v>0</v>
      </c>
      <c r="HV70" s="133"/>
      <c r="HW70" s="133"/>
      <c r="HX70" s="133"/>
      <c r="HY70" s="310" t="str">
        <f>Language!$E$175</f>
        <v>Points:</v>
      </c>
      <c r="HZ70" s="311"/>
      <c r="IA70" s="312"/>
      <c r="IB70" s="313">
        <f>IB69*PrSettings!$F$9</f>
        <v>0</v>
      </c>
      <c r="IC70" s="313">
        <f>IC69*PrSettings!$F$4</f>
        <v>0</v>
      </c>
      <c r="ID70" s="313">
        <f>ID69*PrSettings!$F$5</f>
        <v>0</v>
      </c>
      <c r="IE70" s="313">
        <f>IE69*PrSettings!$F$6</f>
        <v>0</v>
      </c>
      <c r="IF70" s="313">
        <f>IF69*PrSettings!$F$7</f>
        <v>0</v>
      </c>
      <c r="IG70" s="314">
        <f>IG69*PrSettings!$F$8</f>
        <v>0</v>
      </c>
      <c r="II70" s="133"/>
      <c r="IJ70" s="133"/>
      <c r="IK70" s="133"/>
      <c r="IL70" s="310" t="str">
        <f>Language!$E$175</f>
        <v>Points:</v>
      </c>
      <c r="IM70" s="311"/>
      <c r="IN70" s="312"/>
      <c r="IO70" s="313">
        <f>IO69*PrSettings!$F$9</f>
        <v>0</v>
      </c>
      <c r="IP70" s="313">
        <f>IP69*PrSettings!$F$4</f>
        <v>0</v>
      </c>
      <c r="IQ70" s="313">
        <f>IQ69*PrSettings!$F$5</f>
        <v>0</v>
      </c>
      <c r="IR70" s="313">
        <f>IR69*PrSettings!$F$6</f>
        <v>0</v>
      </c>
      <c r="IS70" s="313">
        <f>IS69*PrSettings!$F$7</f>
        <v>0</v>
      </c>
      <c r="IT70" s="314">
        <f>IT69*PrSettings!$F$8</f>
        <v>0</v>
      </c>
      <c r="IV70" s="133"/>
      <c r="IW70" s="133"/>
      <c r="IX70" s="133"/>
      <c r="IY70" s="310" t="str">
        <f>Language!$E$175</f>
        <v>Points:</v>
      </c>
      <c r="IZ70" s="311"/>
      <c r="JA70" s="312"/>
      <c r="JB70" s="313">
        <f>JB69*PrSettings!$F$9</f>
        <v>0</v>
      </c>
      <c r="JC70" s="313">
        <f>JC69*PrSettings!$F$4</f>
        <v>0</v>
      </c>
      <c r="JD70" s="313">
        <f>JD69*PrSettings!$F$5</f>
        <v>0</v>
      </c>
      <c r="JE70" s="313">
        <f>JE69*PrSettings!$F$6</f>
        <v>0</v>
      </c>
      <c r="JF70" s="313">
        <f>JF69*PrSettings!$F$7</f>
        <v>0</v>
      </c>
      <c r="JG70" s="314">
        <f>JG69*PrSettings!$F$8</f>
        <v>0</v>
      </c>
      <c r="JI70" s="133"/>
      <c r="JJ70" s="133"/>
      <c r="JK70" s="133"/>
      <c r="JL70" s="310" t="str">
        <f>Language!$E$175</f>
        <v>Points:</v>
      </c>
      <c r="JM70" s="311"/>
      <c r="JN70" s="312"/>
      <c r="JO70" s="313">
        <f>JO69*PrSettings!$F$9</f>
        <v>0</v>
      </c>
      <c r="JP70" s="313">
        <f>JP69*PrSettings!$F$4</f>
        <v>0</v>
      </c>
      <c r="JQ70" s="313">
        <f>JQ69*PrSettings!$F$5</f>
        <v>0</v>
      </c>
      <c r="JR70" s="313">
        <f>JR69*PrSettings!$F$6</f>
        <v>0</v>
      </c>
      <c r="JS70" s="313">
        <f>JS69*PrSettings!$F$7</f>
        <v>0</v>
      </c>
      <c r="JT70" s="314">
        <f>JT69*PrSettings!$F$8</f>
        <v>0</v>
      </c>
      <c r="JV70" s="133"/>
      <c r="JW70" s="133"/>
      <c r="JX70" s="133"/>
      <c r="JY70" s="310" t="str">
        <f>Language!$E$175</f>
        <v>Points:</v>
      </c>
      <c r="JZ70" s="311"/>
      <c r="KA70" s="312"/>
      <c r="KB70" s="313">
        <f>KB69*PrSettings!$F$9</f>
        <v>0</v>
      </c>
      <c r="KC70" s="313">
        <f>KC69*PrSettings!$F$4</f>
        <v>0</v>
      </c>
      <c r="KD70" s="313">
        <f>KD69*PrSettings!$F$5</f>
        <v>0</v>
      </c>
      <c r="KE70" s="313">
        <f>KE69*PrSettings!$F$6</f>
        <v>0</v>
      </c>
      <c r="KF70" s="313">
        <f>KF69*PrSettings!$F$7</f>
        <v>0</v>
      </c>
      <c r="KG70" s="314">
        <f>KG69*PrSettings!$F$8</f>
        <v>0</v>
      </c>
      <c r="KI70" s="133"/>
      <c r="KJ70" s="133"/>
      <c r="KK70" s="133"/>
      <c r="KL70" s="310" t="str">
        <f>Language!$E$175</f>
        <v>Points:</v>
      </c>
      <c r="KM70" s="311"/>
      <c r="KN70" s="312"/>
      <c r="KO70" s="313">
        <f>KO69*PrSettings!$F$9</f>
        <v>0</v>
      </c>
      <c r="KP70" s="313">
        <f>KP69*PrSettings!$F$4</f>
        <v>0</v>
      </c>
      <c r="KQ70" s="313">
        <f>KQ69*PrSettings!$F$5</f>
        <v>0</v>
      </c>
      <c r="KR70" s="313">
        <f>KR69*PrSettings!$F$6</f>
        <v>0</v>
      </c>
      <c r="KS70" s="313">
        <f>KS69*PrSettings!$F$7</f>
        <v>0</v>
      </c>
      <c r="KT70" s="314">
        <f>KT69*PrSettings!$F$8</f>
        <v>0</v>
      </c>
      <c r="KV70" s="133"/>
      <c r="KW70" s="133"/>
      <c r="KX70" s="133"/>
      <c r="KY70" s="310" t="str">
        <f>Language!$E$175</f>
        <v>Points:</v>
      </c>
      <c r="KZ70" s="311"/>
      <c r="LA70" s="312"/>
      <c r="LB70" s="313">
        <f>LB69*PrSettings!$F$9</f>
        <v>0</v>
      </c>
      <c r="LC70" s="313">
        <f>LC69*PrSettings!$F$4</f>
        <v>0</v>
      </c>
      <c r="LD70" s="313">
        <f>LD69*PrSettings!$F$5</f>
        <v>0</v>
      </c>
      <c r="LE70" s="313">
        <f>LE69*PrSettings!$F$6</f>
        <v>0</v>
      </c>
      <c r="LF70" s="313">
        <f>LF69*PrSettings!$F$7</f>
        <v>0</v>
      </c>
      <c r="LG70" s="314">
        <f>LG69*PrSettings!$F$8</f>
        <v>0</v>
      </c>
      <c r="LI70" s="133"/>
      <c r="LJ70" s="133"/>
      <c r="LK70" s="133"/>
      <c r="LL70" s="310" t="str">
        <f>Language!$E$175</f>
        <v>Points:</v>
      </c>
      <c r="LM70" s="311"/>
      <c r="LN70" s="312"/>
      <c r="LO70" s="313">
        <f>LO69*PrSettings!$F$9</f>
        <v>0</v>
      </c>
      <c r="LP70" s="313">
        <f>LP69*PrSettings!$F$4</f>
        <v>0</v>
      </c>
      <c r="LQ70" s="313">
        <f>LQ69*PrSettings!$F$5</f>
        <v>0</v>
      </c>
      <c r="LR70" s="313">
        <f>LR69*PrSettings!$F$6</f>
        <v>0</v>
      </c>
      <c r="LS70" s="313">
        <f>LS69*PrSettings!$F$7</f>
        <v>0</v>
      </c>
      <c r="LT70" s="314">
        <f>LT69*PrSettings!$F$8</f>
        <v>0</v>
      </c>
      <c r="LV70" s="133"/>
      <c r="LW70" s="133"/>
      <c r="LX70" s="133"/>
      <c r="LY70" s="310" t="str">
        <f>Language!$E$175</f>
        <v>Points:</v>
      </c>
      <c r="LZ70" s="311"/>
      <c r="MA70" s="312"/>
      <c r="MB70" s="313">
        <f>MB69*PrSettings!$F$9</f>
        <v>0</v>
      </c>
      <c r="MC70" s="313">
        <f>MC69*PrSettings!$F$4</f>
        <v>0</v>
      </c>
      <c r="MD70" s="313">
        <f>MD69*PrSettings!$F$5</f>
        <v>0</v>
      </c>
      <c r="ME70" s="313">
        <f>ME69*PrSettings!$F$6</f>
        <v>0</v>
      </c>
      <c r="MF70" s="313">
        <f>MF69*PrSettings!$F$7</f>
        <v>0</v>
      </c>
      <c r="MG70" s="314">
        <f>MG69*PrSettings!$F$8</f>
        <v>0</v>
      </c>
    </row>
    <row r="71" ht="16.5" customHeight="1">
      <c r="A71" s="172"/>
      <c r="B71" s="172"/>
      <c r="F71" s="59"/>
      <c r="G71" s="59"/>
      <c r="H71" s="133"/>
      <c r="I71" s="133"/>
      <c r="J71" s="133"/>
      <c r="K71" s="133"/>
      <c r="L71" s="310" t="str">
        <f>Language!$E$175</f>
        <v>Points:</v>
      </c>
      <c r="M71" s="311"/>
      <c r="N71" s="312"/>
      <c r="O71" s="313">
        <f>O69*PrSettings!$F$9</f>
        <v>0</v>
      </c>
      <c r="P71" s="313">
        <f>P69*PrSettings!$F$4</f>
        <v>0</v>
      </c>
      <c r="Q71" s="313">
        <f>Q69*PrSettings!$F$5</f>
        <v>0</v>
      </c>
      <c r="R71" s="313">
        <f>R69*PrSettings!$F$6</f>
        <v>0</v>
      </c>
      <c r="S71" s="313">
        <f>S69*PrSettings!$F$7</f>
        <v>0</v>
      </c>
      <c r="T71" s="314">
        <f>T69*PrSettings!$F$8</f>
        <v>0</v>
      </c>
      <c r="V71" s="133"/>
      <c r="W71" s="133"/>
      <c r="X71" s="133"/>
      <c r="Y71" s="310" t="str">
        <f>Language!$E$175</f>
        <v>Points:</v>
      </c>
      <c r="Z71" s="311"/>
      <c r="AA71" s="312"/>
      <c r="AB71" s="313">
        <f>AB69*PrSettings!$F$9</f>
        <v>0</v>
      </c>
      <c r="AC71" s="313">
        <f>AC69*PrSettings!$F$4</f>
        <v>0</v>
      </c>
      <c r="AD71" s="313">
        <f>AD69*PrSettings!$F$5</f>
        <v>0</v>
      </c>
      <c r="AE71" s="313">
        <f>AE69*PrSettings!$F$6</f>
        <v>0</v>
      </c>
      <c r="AF71" s="313">
        <f>AF69*PrSettings!$F$7</f>
        <v>0</v>
      </c>
      <c r="AG71" s="314">
        <f>AG69*PrSettings!$F$8</f>
        <v>0</v>
      </c>
      <c r="AI71" s="133"/>
      <c r="AJ71" s="133"/>
      <c r="AK71" s="133"/>
      <c r="AL71" s="310" t="str">
        <f>Language!$E$175</f>
        <v>Points:</v>
      </c>
      <c r="AM71" s="311"/>
      <c r="AN71" s="312"/>
      <c r="AO71" s="313">
        <f>AO69*PrSettings!$F$9</f>
        <v>0</v>
      </c>
      <c r="AP71" s="313">
        <f>AP69*PrSettings!$F$4</f>
        <v>0</v>
      </c>
      <c r="AQ71" s="313">
        <f>AQ69*PrSettings!$F$5</f>
        <v>0</v>
      </c>
      <c r="AR71" s="313">
        <f>AR69*PrSettings!$F$6</f>
        <v>0</v>
      </c>
      <c r="AS71" s="313">
        <f>AS69*PrSettings!$F$7</f>
        <v>0</v>
      </c>
      <c r="AT71" s="314">
        <f>AT69*PrSettings!$F$8</f>
        <v>0</v>
      </c>
      <c r="AV71" s="133"/>
      <c r="AW71" s="133"/>
      <c r="AX71" s="133"/>
      <c r="AY71" s="310" t="str">
        <f>Language!$E$175</f>
        <v>Points:</v>
      </c>
      <c r="AZ71" s="311"/>
      <c r="BA71" s="312"/>
      <c r="BB71" s="313">
        <f>BB69*PrSettings!$F$9</f>
        <v>0</v>
      </c>
      <c r="BC71" s="313">
        <f>BC69*PrSettings!$F$4</f>
        <v>0</v>
      </c>
      <c r="BD71" s="313">
        <f>BD69*PrSettings!$F$5</f>
        <v>0</v>
      </c>
      <c r="BE71" s="313">
        <f>BE69*PrSettings!$F$6</f>
        <v>0</v>
      </c>
      <c r="BF71" s="313">
        <f>BF69*PrSettings!$F$7</f>
        <v>0</v>
      </c>
      <c r="BG71" s="314">
        <f>BG69*PrSettings!$F$8</f>
        <v>0</v>
      </c>
      <c r="BI71" s="133"/>
      <c r="BJ71" s="133"/>
      <c r="BK71" s="133"/>
      <c r="BL71" s="310" t="str">
        <f>Language!$E$175</f>
        <v>Points:</v>
      </c>
      <c r="BM71" s="311"/>
      <c r="BN71" s="312"/>
      <c r="BO71" s="313">
        <f>BO69*PrSettings!$F$9</f>
        <v>0</v>
      </c>
      <c r="BP71" s="313">
        <f>BP69*PrSettings!$F$4</f>
        <v>0</v>
      </c>
      <c r="BQ71" s="313">
        <f>BQ69*PrSettings!$F$5</f>
        <v>0</v>
      </c>
      <c r="BR71" s="313">
        <f>BR69*PrSettings!$F$6</f>
        <v>0</v>
      </c>
      <c r="BS71" s="313">
        <f>BS69*PrSettings!$F$7</f>
        <v>0</v>
      </c>
      <c r="BT71" s="314">
        <f>BT69*PrSettings!$F$8</f>
        <v>0</v>
      </c>
      <c r="BV71" s="133"/>
      <c r="BW71" s="133"/>
      <c r="BX71" s="133"/>
      <c r="BY71" s="310" t="str">
        <f>Language!$E$175</f>
        <v>Points:</v>
      </c>
      <c r="BZ71" s="311"/>
      <c r="CA71" s="312"/>
      <c r="CB71" s="313">
        <f>CB69*PrSettings!$F$9</f>
        <v>0</v>
      </c>
      <c r="CC71" s="313">
        <f>CC69*PrSettings!$F$4</f>
        <v>0</v>
      </c>
      <c r="CD71" s="313">
        <f>CD69*PrSettings!$F$5</f>
        <v>0</v>
      </c>
      <c r="CE71" s="313">
        <f>CE69*PrSettings!$F$6</f>
        <v>0</v>
      </c>
      <c r="CF71" s="313">
        <f>CF69*PrSettings!$F$7</f>
        <v>0</v>
      </c>
      <c r="CG71" s="314">
        <f>CG69*PrSettings!$F$8</f>
        <v>0</v>
      </c>
      <c r="CI71" s="133"/>
      <c r="CJ71" s="133"/>
      <c r="CK71" s="133"/>
      <c r="CL71" s="310" t="str">
        <f>Language!$E$175</f>
        <v>Points:</v>
      </c>
      <c r="CM71" s="311"/>
      <c r="CN71" s="312"/>
      <c r="CO71" s="313">
        <f>CO69*PrSettings!$F$9</f>
        <v>0</v>
      </c>
      <c r="CP71" s="313">
        <f>CP69*PrSettings!$F$4</f>
        <v>0</v>
      </c>
      <c r="CQ71" s="313">
        <f>CQ69*PrSettings!$F$5</f>
        <v>0</v>
      </c>
      <c r="CR71" s="313">
        <f>CR69*PrSettings!$F$6</f>
        <v>0</v>
      </c>
      <c r="CS71" s="313">
        <f>CS69*PrSettings!$F$7</f>
        <v>0</v>
      </c>
      <c r="CT71" s="314">
        <f>CT69*PrSettings!$F$8</f>
        <v>0</v>
      </c>
      <c r="CV71" s="133"/>
      <c r="CW71" s="133"/>
      <c r="CX71" s="133"/>
      <c r="CY71" s="310" t="str">
        <f>Language!$E$175</f>
        <v>Points:</v>
      </c>
      <c r="CZ71" s="311"/>
      <c r="DA71" s="312"/>
      <c r="DB71" s="313">
        <f>DB69*PrSettings!$F$9</f>
        <v>0</v>
      </c>
      <c r="DC71" s="313">
        <f>DC69*PrSettings!$F$4</f>
        <v>0</v>
      </c>
      <c r="DD71" s="313">
        <f>DD69*PrSettings!$F$5</f>
        <v>0</v>
      </c>
      <c r="DE71" s="313">
        <f>DE69*PrSettings!$F$6</f>
        <v>0</v>
      </c>
      <c r="DF71" s="313">
        <f>DF69*PrSettings!$F$7</f>
        <v>0</v>
      </c>
      <c r="DG71" s="314">
        <f>DG69*PrSettings!$F$8</f>
        <v>0</v>
      </c>
      <c r="DI71" s="133"/>
      <c r="DJ71" s="133"/>
      <c r="DK71" s="133"/>
      <c r="DL71" s="310" t="str">
        <f>Language!$E$175</f>
        <v>Points:</v>
      </c>
      <c r="DM71" s="311"/>
      <c r="DN71" s="312"/>
      <c r="DO71" s="313">
        <f>DO69*PrSettings!$F$9</f>
        <v>0</v>
      </c>
      <c r="DP71" s="313">
        <f>DP69*PrSettings!$F$4</f>
        <v>0</v>
      </c>
      <c r="DQ71" s="313">
        <f>DQ69*PrSettings!$F$5</f>
        <v>0</v>
      </c>
      <c r="DR71" s="313">
        <f>DR69*PrSettings!$F$6</f>
        <v>0</v>
      </c>
      <c r="DS71" s="313">
        <f>DS69*PrSettings!$F$7</f>
        <v>0</v>
      </c>
      <c r="DT71" s="314">
        <f>DT69*PrSettings!$F$8</f>
        <v>0</v>
      </c>
      <c r="DV71" s="133"/>
      <c r="DW71" s="133"/>
      <c r="DX71" s="133"/>
      <c r="DY71" s="310" t="str">
        <f>Language!$E$175</f>
        <v>Points:</v>
      </c>
      <c r="DZ71" s="311"/>
      <c r="EA71" s="312"/>
      <c r="EB71" s="313">
        <f>EB69*PrSettings!$F$9</f>
        <v>0</v>
      </c>
      <c r="EC71" s="313">
        <f>EC69*PrSettings!$F$4</f>
        <v>0</v>
      </c>
      <c r="ED71" s="313">
        <f>ED69*PrSettings!$F$5</f>
        <v>0</v>
      </c>
      <c r="EE71" s="313">
        <f>EE69*PrSettings!$F$6</f>
        <v>0</v>
      </c>
      <c r="EF71" s="313">
        <f>EF69*PrSettings!$F$7</f>
        <v>0</v>
      </c>
      <c r="EG71" s="314">
        <f>EG69*PrSettings!$F$8</f>
        <v>0</v>
      </c>
      <c r="EI71" s="133"/>
      <c r="EJ71" s="133"/>
      <c r="EK71" s="133"/>
      <c r="EL71" s="310" t="str">
        <f>Language!$E$175</f>
        <v>Points:</v>
      </c>
      <c r="EM71" s="311"/>
      <c r="EN71" s="312"/>
      <c r="EO71" s="313">
        <f>EO69*PrSettings!$F$9</f>
        <v>0</v>
      </c>
      <c r="EP71" s="313">
        <f>EP69*PrSettings!$F$4</f>
        <v>0</v>
      </c>
      <c r="EQ71" s="313">
        <f>EQ69*PrSettings!$F$5</f>
        <v>0</v>
      </c>
      <c r="ER71" s="313">
        <f>ER69*PrSettings!$F$6</f>
        <v>0</v>
      </c>
      <c r="ES71" s="313">
        <f>ES69*PrSettings!$F$7</f>
        <v>0</v>
      </c>
      <c r="ET71" s="314">
        <f>ET69*PrSettings!$F$8</f>
        <v>0</v>
      </c>
      <c r="EV71" s="133"/>
      <c r="EW71" s="133"/>
      <c r="EX71" s="133"/>
      <c r="EY71" s="310" t="str">
        <f>Language!$E$175</f>
        <v>Points:</v>
      </c>
      <c r="EZ71" s="311"/>
      <c r="FA71" s="312"/>
      <c r="FB71" s="313">
        <f>FB69*PrSettings!$F$9</f>
        <v>0</v>
      </c>
      <c r="FC71" s="313">
        <f>FC69*PrSettings!$F$4</f>
        <v>0</v>
      </c>
      <c r="FD71" s="313">
        <f>FD69*PrSettings!$F$5</f>
        <v>0</v>
      </c>
      <c r="FE71" s="313">
        <f>FE69*PrSettings!$F$6</f>
        <v>0</v>
      </c>
      <c r="FF71" s="313">
        <f>FF69*PrSettings!$F$7</f>
        <v>0</v>
      </c>
      <c r="FG71" s="314">
        <f>FG69*PrSettings!$F$8</f>
        <v>0</v>
      </c>
      <c r="FI71" s="133"/>
      <c r="FJ71" s="133"/>
      <c r="FK71" s="133"/>
      <c r="FL71" s="310" t="str">
        <f>Language!$E$175</f>
        <v>Points:</v>
      </c>
      <c r="FM71" s="311"/>
      <c r="FN71" s="312"/>
      <c r="FO71" s="313">
        <f>FO69*PrSettings!$F$9</f>
        <v>0</v>
      </c>
      <c r="FP71" s="313">
        <f>FP69*PrSettings!$F$4</f>
        <v>0</v>
      </c>
      <c r="FQ71" s="313">
        <f>FQ69*PrSettings!$F$5</f>
        <v>0</v>
      </c>
      <c r="FR71" s="313">
        <f>FR69*PrSettings!$F$6</f>
        <v>0</v>
      </c>
      <c r="FS71" s="313">
        <f>FS69*PrSettings!$F$7</f>
        <v>0</v>
      </c>
      <c r="FT71" s="314">
        <f>FT69*PrSettings!$F$8</f>
        <v>0</v>
      </c>
      <c r="FV71" s="133"/>
      <c r="FW71" s="133"/>
      <c r="FX71" s="133"/>
      <c r="FY71" s="310" t="str">
        <f>Language!$E$175</f>
        <v>Points:</v>
      </c>
      <c r="FZ71" s="311"/>
      <c r="GA71" s="312"/>
      <c r="GB71" s="313">
        <f>GB69*PrSettings!$F$9</f>
        <v>0</v>
      </c>
      <c r="GC71" s="313">
        <f>GC69*PrSettings!$F$4</f>
        <v>0</v>
      </c>
      <c r="GD71" s="313">
        <f>GD69*PrSettings!$F$5</f>
        <v>0</v>
      </c>
      <c r="GE71" s="313">
        <f>GE69*PrSettings!$F$6</f>
        <v>0</v>
      </c>
      <c r="GF71" s="313">
        <f>GF69*PrSettings!$F$7</f>
        <v>0</v>
      </c>
      <c r="GG71" s="314">
        <f>GG69*PrSettings!$F$8</f>
        <v>0</v>
      </c>
      <c r="GI71" s="133"/>
      <c r="GJ71" s="133"/>
      <c r="GK71" s="133"/>
      <c r="GL71" s="310" t="str">
        <f>Language!$E$175</f>
        <v>Points:</v>
      </c>
      <c r="GM71" s="311"/>
      <c r="GN71" s="312"/>
      <c r="GO71" s="313">
        <f>GO69*PrSettings!$F$9</f>
        <v>0</v>
      </c>
      <c r="GP71" s="313">
        <f>GP69*PrSettings!$F$4</f>
        <v>0</v>
      </c>
      <c r="GQ71" s="313">
        <f>GQ69*PrSettings!$F$5</f>
        <v>0</v>
      </c>
      <c r="GR71" s="313">
        <f>GR69*PrSettings!$F$6</f>
        <v>0</v>
      </c>
      <c r="GS71" s="313">
        <f>GS69*PrSettings!$F$7</f>
        <v>0</v>
      </c>
      <c r="GT71" s="314">
        <f>GT69*PrSettings!$F$8</f>
        <v>0</v>
      </c>
      <c r="GV71" s="133"/>
      <c r="GW71" s="133"/>
      <c r="GX71" s="133"/>
      <c r="GY71" s="310" t="str">
        <f>Language!$E$175</f>
        <v>Points:</v>
      </c>
      <c r="GZ71" s="311"/>
      <c r="HA71" s="312"/>
      <c r="HB71" s="313">
        <f>HB69*PrSettings!$F$9</f>
        <v>0</v>
      </c>
      <c r="HC71" s="313">
        <f>HC69*PrSettings!$F$4</f>
        <v>0</v>
      </c>
      <c r="HD71" s="313">
        <f>HD69*PrSettings!$F$5</f>
        <v>0</v>
      </c>
      <c r="HE71" s="313">
        <f>HE69*PrSettings!$F$6</f>
        <v>0</v>
      </c>
      <c r="HF71" s="313">
        <f>HF69*PrSettings!$F$7</f>
        <v>0</v>
      </c>
      <c r="HG71" s="314">
        <f>HG69*PrSettings!$F$8</f>
        <v>0</v>
      </c>
      <c r="HI71" s="133"/>
      <c r="HJ71" s="133"/>
      <c r="HK71" s="133"/>
      <c r="HL71" s="310" t="str">
        <f>Language!$E$175</f>
        <v>Points:</v>
      </c>
      <c r="HM71" s="311"/>
      <c r="HN71" s="312"/>
      <c r="HO71" s="313">
        <f>HO69*PrSettings!$F$9</f>
        <v>0</v>
      </c>
      <c r="HP71" s="313">
        <f>HP69*PrSettings!$F$4</f>
        <v>0</v>
      </c>
      <c r="HQ71" s="313">
        <f>HQ69*PrSettings!$F$5</f>
        <v>0</v>
      </c>
      <c r="HR71" s="313">
        <f>HR69*PrSettings!$F$6</f>
        <v>0</v>
      </c>
      <c r="HS71" s="313">
        <f>HS69*PrSettings!$F$7</f>
        <v>0</v>
      </c>
      <c r="HT71" s="314">
        <f>HT69*PrSettings!$F$8</f>
        <v>0</v>
      </c>
      <c r="HV71" s="133"/>
      <c r="HW71" s="133"/>
      <c r="HX71" s="133"/>
      <c r="HY71" s="310" t="str">
        <f>Language!$E$175</f>
        <v>Points:</v>
      </c>
      <c r="HZ71" s="311"/>
      <c r="IA71" s="312"/>
      <c r="IB71" s="313">
        <f>IB69*PrSettings!$F$9</f>
        <v>0</v>
      </c>
      <c r="IC71" s="313">
        <f>IC69*PrSettings!$F$4</f>
        <v>0</v>
      </c>
      <c r="ID71" s="313">
        <f>ID69*PrSettings!$F$5</f>
        <v>0</v>
      </c>
      <c r="IE71" s="313">
        <f>IE69*PrSettings!$F$6</f>
        <v>0</v>
      </c>
      <c r="IF71" s="313">
        <f>IF69*PrSettings!$F$7</f>
        <v>0</v>
      </c>
      <c r="IG71" s="314">
        <f>IG69*PrSettings!$F$8</f>
        <v>0</v>
      </c>
      <c r="II71" s="133"/>
      <c r="IJ71" s="133"/>
      <c r="IK71" s="133"/>
      <c r="IL71" s="310" t="str">
        <f>Language!$E$175</f>
        <v>Points:</v>
      </c>
      <c r="IM71" s="311"/>
      <c r="IN71" s="312"/>
      <c r="IO71" s="313">
        <f>IO69*PrSettings!$F$9</f>
        <v>0</v>
      </c>
      <c r="IP71" s="313">
        <f>IP69*PrSettings!$F$4</f>
        <v>0</v>
      </c>
      <c r="IQ71" s="313">
        <f>IQ69*PrSettings!$F$5</f>
        <v>0</v>
      </c>
      <c r="IR71" s="313">
        <f>IR69*PrSettings!$F$6</f>
        <v>0</v>
      </c>
      <c r="IS71" s="313">
        <f>IS69*PrSettings!$F$7</f>
        <v>0</v>
      </c>
      <c r="IT71" s="314">
        <f>IT69*PrSettings!$F$8</f>
        <v>0</v>
      </c>
      <c r="IV71" s="133"/>
      <c r="IW71" s="133"/>
      <c r="IX71" s="133"/>
      <c r="IY71" s="310" t="str">
        <f>Language!$E$175</f>
        <v>Points:</v>
      </c>
      <c r="IZ71" s="311"/>
      <c r="JA71" s="312"/>
      <c r="JB71" s="313">
        <f>JB69*PrSettings!$F$9</f>
        <v>0</v>
      </c>
      <c r="JC71" s="313">
        <f>JC69*PrSettings!$F$4</f>
        <v>0</v>
      </c>
      <c r="JD71" s="313">
        <f>JD69*PrSettings!$F$5</f>
        <v>0</v>
      </c>
      <c r="JE71" s="313">
        <f>JE69*PrSettings!$F$6</f>
        <v>0</v>
      </c>
      <c r="JF71" s="313">
        <f>JF69*PrSettings!$F$7</f>
        <v>0</v>
      </c>
      <c r="JG71" s="314">
        <f>JG69*PrSettings!$F$8</f>
        <v>0</v>
      </c>
      <c r="JI71" s="133"/>
      <c r="JJ71" s="133"/>
      <c r="JK71" s="133"/>
      <c r="JL71" s="310" t="str">
        <f>Language!$E$175</f>
        <v>Points:</v>
      </c>
      <c r="JM71" s="311"/>
      <c r="JN71" s="312"/>
      <c r="JO71" s="313">
        <f>JO69*PrSettings!$F$9</f>
        <v>0</v>
      </c>
      <c r="JP71" s="313">
        <f>JP69*PrSettings!$F$4</f>
        <v>0</v>
      </c>
      <c r="JQ71" s="313">
        <f>JQ69*PrSettings!$F$5</f>
        <v>0</v>
      </c>
      <c r="JR71" s="313">
        <f>JR69*PrSettings!$F$6</f>
        <v>0</v>
      </c>
      <c r="JS71" s="313">
        <f>JS69*PrSettings!$F$7</f>
        <v>0</v>
      </c>
      <c r="JT71" s="314">
        <f>JT69*PrSettings!$F$8</f>
        <v>0</v>
      </c>
      <c r="JV71" s="133"/>
      <c r="JW71" s="133"/>
      <c r="JX71" s="133"/>
      <c r="JY71" s="310" t="str">
        <f>Language!$E$175</f>
        <v>Points:</v>
      </c>
      <c r="JZ71" s="311"/>
      <c r="KA71" s="312"/>
      <c r="KB71" s="313">
        <f>KB69*PrSettings!$F$9</f>
        <v>0</v>
      </c>
      <c r="KC71" s="313">
        <f>KC69*PrSettings!$F$4</f>
        <v>0</v>
      </c>
      <c r="KD71" s="313">
        <f>KD69*PrSettings!$F$5</f>
        <v>0</v>
      </c>
      <c r="KE71" s="313">
        <f>KE69*PrSettings!$F$6</f>
        <v>0</v>
      </c>
      <c r="KF71" s="313">
        <f>KF69*PrSettings!$F$7</f>
        <v>0</v>
      </c>
      <c r="KG71" s="314">
        <f>KG69*PrSettings!$F$8</f>
        <v>0</v>
      </c>
      <c r="KI71" s="133"/>
      <c r="KJ71" s="133"/>
      <c r="KK71" s="133"/>
      <c r="KL71" s="310" t="str">
        <f>Language!$E$175</f>
        <v>Points:</v>
      </c>
      <c r="KM71" s="311"/>
      <c r="KN71" s="312"/>
      <c r="KO71" s="313">
        <f>KO69*PrSettings!$F$9</f>
        <v>0</v>
      </c>
      <c r="KP71" s="313">
        <f>KP69*PrSettings!$F$4</f>
        <v>0</v>
      </c>
      <c r="KQ71" s="313">
        <f>KQ69*PrSettings!$F$5</f>
        <v>0</v>
      </c>
      <c r="KR71" s="313">
        <f>KR69*PrSettings!$F$6</f>
        <v>0</v>
      </c>
      <c r="KS71" s="313">
        <f>KS69*PrSettings!$F$7</f>
        <v>0</v>
      </c>
      <c r="KT71" s="314">
        <f>KT69*PrSettings!$F$8</f>
        <v>0</v>
      </c>
      <c r="KV71" s="133"/>
      <c r="KW71" s="133"/>
      <c r="KX71" s="133"/>
      <c r="KY71" s="310" t="str">
        <f>Language!$E$175</f>
        <v>Points:</v>
      </c>
      <c r="KZ71" s="311"/>
      <c r="LA71" s="312"/>
      <c r="LB71" s="313">
        <f>LB69*PrSettings!$F$9</f>
        <v>0</v>
      </c>
      <c r="LC71" s="313">
        <f>LC69*PrSettings!$F$4</f>
        <v>0</v>
      </c>
      <c r="LD71" s="313">
        <f>LD69*PrSettings!$F$5</f>
        <v>0</v>
      </c>
      <c r="LE71" s="313">
        <f>LE69*PrSettings!$F$6</f>
        <v>0</v>
      </c>
      <c r="LF71" s="313">
        <f>LF69*PrSettings!$F$7</f>
        <v>0</v>
      </c>
      <c r="LG71" s="314">
        <f>LG69*PrSettings!$F$8</f>
        <v>0</v>
      </c>
      <c r="LI71" s="133"/>
      <c r="LJ71" s="133"/>
      <c r="LK71" s="133"/>
      <c r="LL71" s="310" t="str">
        <f>Language!$E$175</f>
        <v>Points:</v>
      </c>
      <c r="LM71" s="311"/>
      <c r="LN71" s="312"/>
      <c r="LO71" s="313">
        <f>LO69*PrSettings!$F$9</f>
        <v>0</v>
      </c>
      <c r="LP71" s="313">
        <f>LP69*PrSettings!$F$4</f>
        <v>0</v>
      </c>
      <c r="LQ71" s="313">
        <f>LQ69*PrSettings!$F$5</f>
        <v>0</v>
      </c>
      <c r="LR71" s="313">
        <f>LR69*PrSettings!$F$6</f>
        <v>0</v>
      </c>
      <c r="LS71" s="313">
        <f>LS69*PrSettings!$F$7</f>
        <v>0</v>
      </c>
      <c r="LT71" s="314">
        <f>LT69*PrSettings!$F$8</f>
        <v>0</v>
      </c>
      <c r="LV71" s="133"/>
      <c r="LW71" s="133"/>
      <c r="LX71" s="133"/>
      <c r="LY71" s="310" t="str">
        <f>Language!$E$175</f>
        <v>Points:</v>
      </c>
      <c r="LZ71" s="311"/>
      <c r="MA71" s="312"/>
      <c r="MB71" s="313">
        <f>MB69*PrSettings!$F$9</f>
        <v>0</v>
      </c>
      <c r="MC71" s="313">
        <f>MC69*PrSettings!$F$4</f>
        <v>0</v>
      </c>
      <c r="MD71" s="313">
        <f>MD69*PrSettings!$F$5</f>
        <v>0</v>
      </c>
      <c r="ME71" s="313">
        <f>ME69*PrSettings!$F$6</f>
        <v>0</v>
      </c>
      <c r="MF71" s="313">
        <f>MF69*PrSettings!$F$7</f>
        <v>0</v>
      </c>
      <c r="MG71" s="314">
        <f>MG69*PrSettings!$F$8</f>
        <v>0</v>
      </c>
    </row>
    <row r="72" ht="22.5" customHeight="1">
      <c r="A72" s="172"/>
      <c r="B72" s="172"/>
      <c r="F72" s="59"/>
      <c r="G72" s="59"/>
      <c r="H72" s="133"/>
      <c r="I72" s="133"/>
      <c r="J72" s="133"/>
      <c r="K72" s="133"/>
      <c r="L72" s="315" t="str">
        <f>Language!$E$176</f>
        <v>Sum:</v>
      </c>
      <c r="M72" s="316"/>
      <c r="N72" s="317"/>
      <c r="O72" s="318">
        <f>SUM(O70:T70)</f>
        <v>0</v>
      </c>
      <c r="P72" s="316"/>
      <c r="Q72" s="316"/>
      <c r="R72" s="316"/>
      <c r="S72" s="316"/>
      <c r="T72" s="319"/>
      <c r="V72" s="133"/>
      <c r="W72" s="133"/>
      <c r="X72" s="133"/>
      <c r="Y72" s="315" t="str">
        <f>Language!$E$176</f>
        <v>Sum:</v>
      </c>
      <c r="Z72" s="316"/>
      <c r="AA72" s="317"/>
      <c r="AB72" s="318">
        <f>SUM(AB70:AG70)</f>
        <v>0</v>
      </c>
      <c r="AC72" s="316"/>
      <c r="AD72" s="316"/>
      <c r="AE72" s="316"/>
      <c r="AF72" s="316"/>
      <c r="AG72" s="319"/>
      <c r="AI72" s="133"/>
      <c r="AJ72" s="133"/>
      <c r="AK72" s="133"/>
      <c r="AL72" s="315" t="str">
        <f>Language!$E$176</f>
        <v>Sum:</v>
      </c>
      <c r="AM72" s="316"/>
      <c r="AN72" s="317"/>
      <c r="AO72" s="318">
        <f>SUM(AO70:AT70)</f>
        <v>0</v>
      </c>
      <c r="AP72" s="316"/>
      <c r="AQ72" s="316"/>
      <c r="AR72" s="316"/>
      <c r="AS72" s="316"/>
      <c r="AT72" s="319"/>
      <c r="AV72" s="133"/>
      <c r="AW72" s="133"/>
      <c r="AX72" s="133"/>
      <c r="AY72" s="315" t="str">
        <f>Language!$E$176</f>
        <v>Sum:</v>
      </c>
      <c r="AZ72" s="316"/>
      <c r="BA72" s="317"/>
      <c r="BB72" s="318">
        <f>SUM(BB70:BG70)</f>
        <v>0</v>
      </c>
      <c r="BC72" s="316"/>
      <c r="BD72" s="316"/>
      <c r="BE72" s="316"/>
      <c r="BF72" s="316"/>
      <c r="BG72" s="319"/>
      <c r="BI72" s="133"/>
      <c r="BJ72" s="133"/>
      <c r="BK72" s="133"/>
      <c r="BL72" s="315" t="str">
        <f>Language!$E$176</f>
        <v>Sum:</v>
      </c>
      <c r="BM72" s="316"/>
      <c r="BN72" s="317"/>
      <c r="BO72" s="318">
        <f>SUM(BO70:BT70)</f>
        <v>0</v>
      </c>
      <c r="BP72" s="316"/>
      <c r="BQ72" s="316"/>
      <c r="BR72" s="316"/>
      <c r="BS72" s="316"/>
      <c r="BT72" s="319"/>
      <c r="BV72" s="133"/>
      <c r="BW72" s="133"/>
      <c r="BX72" s="133"/>
      <c r="BY72" s="315" t="str">
        <f>Language!$E$176</f>
        <v>Sum:</v>
      </c>
      <c r="BZ72" s="316"/>
      <c r="CA72" s="317"/>
      <c r="CB72" s="318">
        <f>SUM(CB70:CG70)</f>
        <v>0</v>
      </c>
      <c r="CC72" s="316"/>
      <c r="CD72" s="316"/>
      <c r="CE72" s="316"/>
      <c r="CF72" s="316"/>
      <c r="CG72" s="319"/>
      <c r="CI72" s="133"/>
      <c r="CJ72" s="133"/>
      <c r="CK72" s="133"/>
      <c r="CL72" s="315" t="str">
        <f>Language!$E$176</f>
        <v>Sum:</v>
      </c>
      <c r="CM72" s="316"/>
      <c r="CN72" s="317"/>
      <c r="CO72" s="318">
        <f>SUM(CO70:CT70)</f>
        <v>0</v>
      </c>
      <c r="CP72" s="316"/>
      <c r="CQ72" s="316"/>
      <c r="CR72" s="316"/>
      <c r="CS72" s="316"/>
      <c r="CT72" s="319"/>
      <c r="CV72" s="133"/>
      <c r="CW72" s="133"/>
      <c r="CX72" s="133"/>
      <c r="CY72" s="315" t="str">
        <f>Language!$E$176</f>
        <v>Sum:</v>
      </c>
      <c r="CZ72" s="316"/>
      <c r="DA72" s="317"/>
      <c r="DB72" s="318">
        <f>SUM(DB70:DG70)</f>
        <v>0</v>
      </c>
      <c r="DC72" s="316"/>
      <c r="DD72" s="316"/>
      <c r="DE72" s="316"/>
      <c r="DF72" s="316"/>
      <c r="DG72" s="319"/>
      <c r="DI72" s="133"/>
      <c r="DJ72" s="133"/>
      <c r="DK72" s="133"/>
      <c r="DL72" s="315" t="str">
        <f>Language!$E$176</f>
        <v>Sum:</v>
      </c>
      <c r="DM72" s="316"/>
      <c r="DN72" s="317"/>
      <c r="DO72" s="318">
        <f>SUM(DO70:DT70)</f>
        <v>0</v>
      </c>
      <c r="DP72" s="316"/>
      <c r="DQ72" s="316"/>
      <c r="DR72" s="316"/>
      <c r="DS72" s="316"/>
      <c r="DT72" s="319"/>
      <c r="DV72" s="133"/>
      <c r="DW72" s="133"/>
      <c r="DX72" s="133"/>
      <c r="DY72" s="315" t="str">
        <f>Language!$E$176</f>
        <v>Sum:</v>
      </c>
      <c r="DZ72" s="316"/>
      <c r="EA72" s="317"/>
      <c r="EB72" s="318">
        <f>SUM(EB70:EG70)</f>
        <v>0</v>
      </c>
      <c r="EC72" s="316"/>
      <c r="ED72" s="316"/>
      <c r="EE72" s="316"/>
      <c r="EF72" s="316"/>
      <c r="EG72" s="319"/>
      <c r="EI72" s="133"/>
      <c r="EJ72" s="133"/>
      <c r="EK72" s="133"/>
      <c r="EL72" s="315" t="str">
        <f>Language!$E$176</f>
        <v>Sum:</v>
      </c>
      <c r="EM72" s="316"/>
      <c r="EN72" s="317"/>
      <c r="EO72" s="318">
        <f>SUM(EO70:ET70)</f>
        <v>0</v>
      </c>
      <c r="EP72" s="316"/>
      <c r="EQ72" s="316"/>
      <c r="ER72" s="316"/>
      <c r="ES72" s="316"/>
      <c r="ET72" s="319"/>
      <c r="EV72" s="133"/>
      <c r="EW72" s="133"/>
      <c r="EX72" s="133"/>
      <c r="EY72" s="315" t="str">
        <f>Language!$E$176</f>
        <v>Sum:</v>
      </c>
      <c r="EZ72" s="316"/>
      <c r="FA72" s="317"/>
      <c r="FB72" s="318">
        <f>SUM(FB70:FG70)</f>
        <v>0</v>
      </c>
      <c r="FC72" s="316"/>
      <c r="FD72" s="316"/>
      <c r="FE72" s="316"/>
      <c r="FF72" s="316"/>
      <c r="FG72" s="319"/>
      <c r="FI72" s="133"/>
      <c r="FJ72" s="133"/>
      <c r="FK72" s="133"/>
      <c r="FL72" s="315" t="str">
        <f>Language!$E$176</f>
        <v>Sum:</v>
      </c>
      <c r="FM72" s="316"/>
      <c r="FN72" s="317"/>
      <c r="FO72" s="318">
        <f>SUM(FO70:FT70)</f>
        <v>0</v>
      </c>
      <c r="FP72" s="316"/>
      <c r="FQ72" s="316"/>
      <c r="FR72" s="316"/>
      <c r="FS72" s="316"/>
      <c r="FT72" s="319"/>
      <c r="FV72" s="133"/>
      <c r="FW72" s="133"/>
      <c r="FX72" s="133"/>
      <c r="FY72" s="315" t="str">
        <f>Language!$E$176</f>
        <v>Sum:</v>
      </c>
      <c r="FZ72" s="316"/>
      <c r="GA72" s="317"/>
      <c r="GB72" s="318">
        <f>SUM(GB70:GG70)</f>
        <v>0</v>
      </c>
      <c r="GC72" s="316"/>
      <c r="GD72" s="316"/>
      <c r="GE72" s="316"/>
      <c r="GF72" s="316"/>
      <c r="GG72" s="319"/>
      <c r="GI72" s="133"/>
      <c r="GJ72" s="133"/>
      <c r="GK72" s="133"/>
      <c r="GL72" s="315" t="str">
        <f>Language!$E$176</f>
        <v>Sum:</v>
      </c>
      <c r="GM72" s="316"/>
      <c r="GN72" s="317"/>
      <c r="GO72" s="318">
        <f>SUM(GO70:GT70)</f>
        <v>0</v>
      </c>
      <c r="GP72" s="316"/>
      <c r="GQ72" s="316"/>
      <c r="GR72" s="316"/>
      <c r="GS72" s="316"/>
      <c r="GT72" s="319"/>
      <c r="GV72" s="133"/>
      <c r="GW72" s="133"/>
      <c r="GX72" s="133"/>
      <c r="GY72" s="315" t="str">
        <f>Language!$E$176</f>
        <v>Sum:</v>
      </c>
      <c r="GZ72" s="316"/>
      <c r="HA72" s="317"/>
      <c r="HB72" s="318">
        <f>SUM(HB70:HG70)</f>
        <v>0</v>
      </c>
      <c r="HC72" s="316"/>
      <c r="HD72" s="316"/>
      <c r="HE72" s="316"/>
      <c r="HF72" s="316"/>
      <c r="HG72" s="319"/>
      <c r="HI72" s="133"/>
      <c r="HJ72" s="133"/>
      <c r="HK72" s="133"/>
      <c r="HL72" s="315" t="str">
        <f>Language!$E$176</f>
        <v>Sum:</v>
      </c>
      <c r="HM72" s="316"/>
      <c r="HN72" s="317"/>
      <c r="HO72" s="318">
        <f>SUM(HO70:HT70)</f>
        <v>0</v>
      </c>
      <c r="HP72" s="316"/>
      <c r="HQ72" s="316"/>
      <c r="HR72" s="316"/>
      <c r="HS72" s="316"/>
      <c r="HT72" s="319"/>
      <c r="HV72" s="133"/>
      <c r="HW72" s="133"/>
      <c r="HX72" s="133"/>
      <c r="HY72" s="315" t="str">
        <f>Language!$E$176</f>
        <v>Sum:</v>
      </c>
      <c r="HZ72" s="316"/>
      <c r="IA72" s="317"/>
      <c r="IB72" s="318">
        <f>SUM(IB70:IG70)</f>
        <v>0</v>
      </c>
      <c r="IC72" s="316"/>
      <c r="ID72" s="316"/>
      <c r="IE72" s="316"/>
      <c r="IF72" s="316"/>
      <c r="IG72" s="319"/>
      <c r="II72" s="133"/>
      <c r="IJ72" s="133"/>
      <c r="IK72" s="133"/>
      <c r="IL72" s="315" t="str">
        <f>Language!$E$176</f>
        <v>Sum:</v>
      </c>
      <c r="IM72" s="316"/>
      <c r="IN72" s="317"/>
      <c r="IO72" s="318">
        <f>SUM(IO70:IT70)</f>
        <v>0</v>
      </c>
      <c r="IP72" s="316"/>
      <c r="IQ72" s="316"/>
      <c r="IR72" s="316"/>
      <c r="IS72" s="316"/>
      <c r="IT72" s="319"/>
      <c r="IV72" s="133"/>
      <c r="IW72" s="133"/>
      <c r="IX72" s="133"/>
      <c r="IY72" s="315" t="str">
        <f>Language!$E$176</f>
        <v>Sum:</v>
      </c>
      <c r="IZ72" s="316"/>
      <c r="JA72" s="317"/>
      <c r="JB72" s="318">
        <f>SUM(JB70:JG70)</f>
        <v>0</v>
      </c>
      <c r="JC72" s="316"/>
      <c r="JD72" s="316"/>
      <c r="JE72" s="316"/>
      <c r="JF72" s="316"/>
      <c r="JG72" s="319"/>
      <c r="JI72" s="133"/>
      <c r="JJ72" s="133"/>
      <c r="JK72" s="133"/>
      <c r="JL72" s="315" t="str">
        <f>Language!$E$176</f>
        <v>Sum:</v>
      </c>
      <c r="JM72" s="316"/>
      <c r="JN72" s="317"/>
      <c r="JO72" s="318">
        <f>SUM(JO70:JT70)</f>
        <v>0</v>
      </c>
      <c r="JP72" s="316"/>
      <c r="JQ72" s="316"/>
      <c r="JR72" s="316"/>
      <c r="JS72" s="316"/>
      <c r="JT72" s="319"/>
      <c r="JV72" s="133"/>
      <c r="JW72" s="133"/>
      <c r="JX72" s="133"/>
      <c r="JY72" s="315" t="str">
        <f>Language!$E$176</f>
        <v>Sum:</v>
      </c>
      <c r="JZ72" s="316"/>
      <c r="KA72" s="317"/>
      <c r="KB72" s="318">
        <f>SUM(KB70:KG70)</f>
        <v>0</v>
      </c>
      <c r="KC72" s="316"/>
      <c r="KD72" s="316"/>
      <c r="KE72" s="316"/>
      <c r="KF72" s="316"/>
      <c r="KG72" s="319"/>
      <c r="KI72" s="133"/>
      <c r="KJ72" s="133"/>
      <c r="KK72" s="133"/>
      <c r="KL72" s="315" t="str">
        <f>Language!$E$176</f>
        <v>Sum:</v>
      </c>
      <c r="KM72" s="316"/>
      <c r="KN72" s="317"/>
      <c r="KO72" s="318">
        <f>SUM(KO70:KT70)</f>
        <v>0</v>
      </c>
      <c r="KP72" s="316"/>
      <c r="KQ72" s="316"/>
      <c r="KR72" s="316"/>
      <c r="KS72" s="316"/>
      <c r="KT72" s="319"/>
      <c r="KV72" s="133"/>
      <c r="KW72" s="133"/>
      <c r="KX72" s="133"/>
      <c r="KY72" s="315" t="str">
        <f>Language!$E$176</f>
        <v>Sum:</v>
      </c>
      <c r="KZ72" s="316"/>
      <c r="LA72" s="317"/>
      <c r="LB72" s="318">
        <f>SUM(LB70:LG70)</f>
        <v>0</v>
      </c>
      <c r="LC72" s="316"/>
      <c r="LD72" s="316"/>
      <c r="LE72" s="316"/>
      <c r="LF72" s="316"/>
      <c r="LG72" s="319"/>
      <c r="LI72" s="133"/>
      <c r="LJ72" s="133"/>
      <c r="LK72" s="133"/>
      <c r="LL72" s="315" t="str">
        <f>Language!$E$176</f>
        <v>Sum:</v>
      </c>
      <c r="LM72" s="316"/>
      <c r="LN72" s="317"/>
      <c r="LO72" s="318">
        <f>SUM(LO70:LT70)</f>
        <v>0</v>
      </c>
      <c r="LP72" s="316"/>
      <c r="LQ72" s="316"/>
      <c r="LR72" s="316"/>
      <c r="LS72" s="316"/>
      <c r="LT72" s="319"/>
      <c r="LV72" s="133"/>
      <c r="LW72" s="133"/>
      <c r="LX72" s="133"/>
      <c r="LY72" s="315" t="str">
        <f>Language!$E$176</f>
        <v>Sum:</v>
      </c>
      <c r="LZ72" s="316"/>
      <c r="MA72" s="317"/>
      <c r="MB72" s="318">
        <f>SUM(MB70:MG70)</f>
        <v>0</v>
      </c>
      <c r="MC72" s="316"/>
      <c r="MD72" s="316"/>
      <c r="ME72" s="316"/>
      <c r="MF72" s="316"/>
      <c r="MG72" s="319"/>
    </row>
    <row r="73" ht="30.75" customHeight="1">
      <c r="A73" s="172"/>
      <c r="B73" s="172"/>
      <c r="F73" s="59"/>
      <c r="G73" s="59"/>
      <c r="H73" s="133"/>
      <c r="I73" s="133"/>
      <c r="J73" s="133"/>
      <c r="K73" s="133"/>
      <c r="L73" s="133"/>
      <c r="M73" s="133"/>
      <c r="N73" s="133"/>
      <c r="O73" s="133"/>
      <c r="P73" s="133"/>
      <c r="Q73" s="133"/>
      <c r="R73" s="133"/>
      <c r="S73" s="133"/>
      <c r="T73" s="133"/>
      <c r="V73" s="133"/>
      <c r="W73" s="133"/>
      <c r="X73" s="133"/>
      <c r="Y73" s="133"/>
      <c r="Z73" s="133"/>
      <c r="AA73" s="133"/>
      <c r="AB73" s="133"/>
      <c r="AC73" s="133"/>
      <c r="AD73" s="133"/>
      <c r="AE73" s="133"/>
      <c r="AF73" s="133"/>
      <c r="AG73" s="133"/>
      <c r="AI73" s="133"/>
      <c r="AJ73" s="133"/>
      <c r="AK73" s="133"/>
      <c r="AL73" s="133"/>
      <c r="AM73" s="133"/>
      <c r="AN73" s="133"/>
      <c r="AO73" s="133"/>
      <c r="AP73" s="133"/>
      <c r="AQ73" s="133"/>
      <c r="AR73" s="133"/>
      <c r="AS73" s="133"/>
      <c r="AT73" s="133"/>
      <c r="AV73" s="133"/>
      <c r="AW73" s="133"/>
      <c r="AX73" s="133"/>
      <c r="AY73" s="133"/>
      <c r="AZ73" s="133"/>
      <c r="BA73" s="133"/>
      <c r="BB73" s="133"/>
      <c r="BC73" s="133"/>
      <c r="BD73" s="133"/>
      <c r="BE73" s="133"/>
      <c r="BF73" s="133"/>
      <c r="BG73" s="133"/>
      <c r="BI73" s="133"/>
      <c r="BJ73" s="133"/>
      <c r="BK73" s="133"/>
      <c r="BL73" s="133"/>
      <c r="BM73" s="133"/>
      <c r="BN73" s="133"/>
      <c r="BO73" s="133"/>
      <c r="BP73" s="133"/>
      <c r="BQ73" s="133"/>
      <c r="BR73" s="133"/>
      <c r="BS73" s="133"/>
      <c r="BT73" s="133"/>
      <c r="BV73" s="133"/>
      <c r="BW73" s="133"/>
      <c r="BX73" s="133"/>
      <c r="BY73" s="133"/>
      <c r="BZ73" s="133"/>
      <c r="CA73" s="133"/>
      <c r="CB73" s="133"/>
      <c r="CC73" s="133"/>
      <c r="CD73" s="133"/>
      <c r="CE73" s="133"/>
      <c r="CF73" s="133"/>
      <c r="CG73" s="133"/>
      <c r="CI73" s="133"/>
      <c r="CJ73" s="133"/>
      <c r="CK73" s="133"/>
      <c r="CL73" s="133"/>
      <c r="CM73" s="133"/>
      <c r="CN73" s="133"/>
      <c r="CO73" s="133"/>
      <c r="CP73" s="133"/>
      <c r="CQ73" s="133"/>
      <c r="CR73" s="133"/>
      <c r="CS73" s="133"/>
      <c r="CT73" s="133"/>
      <c r="CV73" s="133"/>
      <c r="CW73" s="133"/>
      <c r="CX73" s="133"/>
      <c r="CY73" s="133"/>
      <c r="CZ73" s="133"/>
      <c r="DA73" s="133"/>
      <c r="DB73" s="133"/>
      <c r="DC73" s="133"/>
      <c r="DD73" s="133"/>
      <c r="DE73" s="133"/>
      <c r="DF73" s="133"/>
      <c r="DG73" s="133"/>
      <c r="DI73" s="133"/>
      <c r="DJ73" s="133"/>
      <c r="DK73" s="133"/>
      <c r="DL73" s="133"/>
      <c r="DM73" s="133"/>
      <c r="DN73" s="133"/>
      <c r="DO73" s="133"/>
      <c r="DP73" s="133"/>
      <c r="DQ73" s="133"/>
      <c r="DR73" s="133"/>
      <c r="DS73" s="133"/>
      <c r="DT73" s="133"/>
      <c r="DV73" s="133"/>
      <c r="DW73" s="133"/>
      <c r="DX73" s="133"/>
      <c r="DY73" s="133"/>
      <c r="DZ73" s="133"/>
      <c r="EA73" s="133"/>
      <c r="EB73" s="133"/>
      <c r="EC73" s="133"/>
      <c r="ED73" s="133"/>
      <c r="EE73" s="133"/>
      <c r="EF73" s="133"/>
      <c r="EG73" s="133"/>
      <c r="EI73" s="133"/>
      <c r="EJ73" s="133"/>
      <c r="EK73" s="133"/>
      <c r="EL73" s="133"/>
      <c r="EM73" s="133"/>
      <c r="EN73" s="133"/>
      <c r="EO73" s="133"/>
      <c r="EP73" s="133"/>
      <c r="EQ73" s="133"/>
      <c r="ER73" s="133"/>
      <c r="ES73" s="133"/>
      <c r="ET73" s="133"/>
      <c r="EV73" s="133"/>
      <c r="EW73" s="133"/>
      <c r="EX73" s="133"/>
      <c r="EY73" s="133"/>
      <c r="EZ73" s="133"/>
      <c r="FA73" s="133"/>
      <c r="FB73" s="133"/>
      <c r="FC73" s="133"/>
      <c r="FD73" s="133"/>
      <c r="FE73" s="133"/>
      <c r="FF73" s="133"/>
      <c r="FG73" s="133"/>
      <c r="FI73" s="133"/>
      <c r="FJ73" s="133"/>
      <c r="FK73" s="133"/>
      <c r="FL73" s="133"/>
      <c r="FM73" s="133"/>
      <c r="FN73" s="133"/>
      <c r="FO73" s="133"/>
      <c r="FP73" s="133"/>
      <c r="FQ73" s="133"/>
      <c r="FR73" s="133"/>
      <c r="FS73" s="133"/>
      <c r="FT73" s="133"/>
      <c r="FV73" s="133"/>
      <c r="FW73" s="133"/>
      <c r="FX73" s="133"/>
      <c r="FY73" s="133"/>
      <c r="FZ73" s="133"/>
      <c r="GA73" s="133"/>
      <c r="GB73" s="133"/>
      <c r="GC73" s="133"/>
      <c r="GD73" s="133"/>
      <c r="GE73" s="133"/>
      <c r="GF73" s="133"/>
      <c r="GG73" s="133"/>
      <c r="GI73" s="133"/>
      <c r="GJ73" s="133"/>
      <c r="GK73" s="133"/>
      <c r="GL73" s="133"/>
      <c r="GM73" s="133"/>
      <c r="GN73" s="133"/>
      <c r="GO73" s="133"/>
      <c r="GP73" s="133"/>
      <c r="GQ73" s="133"/>
      <c r="GR73" s="133"/>
      <c r="GS73" s="133"/>
      <c r="GT73" s="133"/>
      <c r="GV73" s="133"/>
      <c r="GW73" s="133"/>
      <c r="GX73" s="133"/>
      <c r="GY73" s="133"/>
      <c r="GZ73" s="133"/>
      <c r="HA73" s="133"/>
      <c r="HB73" s="133"/>
      <c r="HC73" s="133"/>
      <c r="HD73" s="133"/>
      <c r="HE73" s="133"/>
      <c r="HF73" s="133"/>
      <c r="HG73" s="133"/>
      <c r="HI73" s="133"/>
      <c r="HJ73" s="133"/>
      <c r="HK73" s="133"/>
      <c r="HL73" s="133"/>
      <c r="HM73" s="133"/>
      <c r="HN73" s="133"/>
      <c r="HO73" s="133"/>
      <c r="HP73" s="133"/>
      <c r="HQ73" s="133"/>
      <c r="HR73" s="133"/>
      <c r="HS73" s="133"/>
      <c r="HT73" s="133"/>
      <c r="HV73" s="133"/>
      <c r="HW73" s="133"/>
      <c r="HX73" s="133"/>
      <c r="HY73" s="133"/>
      <c r="HZ73" s="133"/>
      <c r="IA73" s="133"/>
      <c r="IB73" s="133"/>
      <c r="IC73" s="133"/>
      <c r="ID73" s="133"/>
      <c r="IE73" s="133"/>
      <c r="IF73" s="133"/>
      <c r="IG73" s="133"/>
      <c r="II73" s="133"/>
      <c r="IJ73" s="133"/>
      <c r="IK73" s="133"/>
      <c r="IL73" s="133"/>
      <c r="IM73" s="133"/>
      <c r="IN73" s="133"/>
      <c r="IO73" s="133"/>
      <c r="IP73" s="133"/>
      <c r="IQ73" s="133"/>
      <c r="IR73" s="133"/>
      <c r="IS73" s="133"/>
      <c r="IT73" s="133"/>
      <c r="IV73" s="133"/>
      <c r="IW73" s="133"/>
      <c r="IX73" s="133"/>
      <c r="IY73" s="133"/>
      <c r="IZ73" s="133"/>
      <c r="JA73" s="133"/>
      <c r="JB73" s="133"/>
      <c r="JC73" s="133"/>
      <c r="JD73" s="133"/>
      <c r="JE73" s="133"/>
      <c r="JF73" s="133"/>
      <c r="JG73" s="133"/>
      <c r="JI73" s="133"/>
      <c r="JJ73" s="133"/>
      <c r="JK73" s="133"/>
      <c r="JL73" s="133"/>
      <c r="JM73" s="133"/>
      <c r="JN73" s="133"/>
      <c r="JO73" s="133"/>
      <c r="JP73" s="133"/>
      <c r="JQ73" s="133"/>
      <c r="JR73" s="133"/>
      <c r="JS73" s="133"/>
      <c r="JT73" s="133"/>
      <c r="JV73" s="133"/>
      <c r="JW73" s="133"/>
      <c r="JX73" s="133"/>
      <c r="JY73" s="133"/>
      <c r="JZ73" s="133"/>
      <c r="KA73" s="133"/>
      <c r="KB73" s="133"/>
      <c r="KC73" s="133"/>
      <c r="KD73" s="133"/>
      <c r="KE73" s="133"/>
      <c r="KF73" s="133"/>
      <c r="KG73" s="133"/>
      <c r="KI73" s="133"/>
      <c r="KJ73" s="133"/>
      <c r="KK73" s="133"/>
      <c r="KL73" s="133"/>
      <c r="KM73" s="133"/>
      <c r="KN73" s="133"/>
      <c r="KO73" s="133"/>
      <c r="KP73" s="133"/>
      <c r="KQ73" s="133"/>
      <c r="KR73" s="133"/>
      <c r="KS73" s="133"/>
      <c r="KT73" s="133"/>
      <c r="KV73" s="133"/>
      <c r="KW73" s="133"/>
      <c r="KX73" s="133"/>
      <c r="KY73" s="133"/>
      <c r="KZ73" s="133"/>
      <c r="LA73" s="133"/>
      <c r="LB73" s="133"/>
      <c r="LC73" s="133"/>
      <c r="LD73" s="133"/>
      <c r="LE73" s="133"/>
      <c r="LF73" s="133"/>
      <c r="LG73" s="133"/>
      <c r="LI73" s="133"/>
      <c r="LJ73" s="133"/>
      <c r="LK73" s="133"/>
      <c r="LL73" s="133"/>
      <c r="LM73" s="133"/>
      <c r="LN73" s="133"/>
      <c r="LO73" s="133"/>
      <c r="LP73" s="133"/>
      <c r="LQ73" s="133"/>
      <c r="LR73" s="133"/>
      <c r="LS73" s="133"/>
      <c r="LT73" s="133"/>
      <c r="LV73" s="133"/>
      <c r="LW73" s="133"/>
      <c r="LX73" s="133"/>
      <c r="LY73" s="133"/>
      <c r="LZ73" s="133"/>
      <c r="MA73" s="133"/>
      <c r="MB73" s="133"/>
      <c r="MC73" s="133"/>
      <c r="MD73" s="133"/>
      <c r="ME73" s="133"/>
      <c r="MF73" s="133"/>
      <c r="MG73" s="133"/>
    </row>
    <row r="74">
      <c r="A74" s="172"/>
      <c r="B74" s="320" t="str">
        <f>Language!$E$188</f>
        <v>Hint</v>
      </c>
      <c r="C74" s="321"/>
      <c r="D74" s="321"/>
      <c r="E74" s="321"/>
      <c r="F74" s="321"/>
      <c r="G74" s="321"/>
      <c r="H74" s="321"/>
      <c r="I74" s="222"/>
      <c r="J74" s="222"/>
      <c r="K74" s="222"/>
      <c r="L74" s="222"/>
      <c r="T74" s="133"/>
      <c r="V74" s="222"/>
      <c r="W74" s="222"/>
      <c r="X74" s="222"/>
      <c r="Y74" s="222"/>
      <c r="AG74" s="133"/>
      <c r="AI74" s="222"/>
      <c r="AJ74" s="222"/>
      <c r="AK74" s="222"/>
      <c r="AL74" s="222"/>
      <c r="AT74" s="133"/>
      <c r="AV74" s="222"/>
      <c r="AW74" s="222"/>
      <c r="AX74" s="222"/>
      <c r="AY74" s="222"/>
      <c r="BG74" s="133"/>
      <c r="BI74" s="222"/>
      <c r="BJ74" s="222"/>
      <c r="BK74" s="222"/>
      <c r="BL74" s="222"/>
      <c r="BT74" s="133"/>
      <c r="BV74" s="222"/>
      <c r="BW74" s="222"/>
      <c r="BX74" s="222"/>
      <c r="BY74" s="222"/>
      <c r="CG74" s="133"/>
      <c r="CI74" s="222"/>
      <c r="CJ74" s="222"/>
      <c r="CK74" s="222"/>
      <c r="CL74" s="222"/>
      <c r="CT74" s="133"/>
      <c r="CV74" s="222"/>
      <c r="CW74" s="222"/>
      <c r="CX74" s="222"/>
      <c r="CY74" s="222"/>
      <c r="DG74" s="133"/>
      <c r="DI74" s="222"/>
      <c r="DJ74" s="222"/>
      <c r="DK74" s="222"/>
      <c r="DL74" s="222"/>
      <c r="DT74" s="133"/>
      <c r="DV74" s="222"/>
      <c r="DW74" s="222"/>
      <c r="DX74" s="222"/>
      <c r="DY74" s="222"/>
      <c r="EG74" s="133"/>
      <c r="EI74" s="222"/>
      <c r="EJ74" s="222"/>
      <c r="EK74" s="222"/>
      <c r="EL74" s="222"/>
      <c r="ET74" s="133"/>
      <c r="EV74" s="222"/>
      <c r="EW74" s="222"/>
      <c r="EX74" s="222"/>
      <c r="EY74" s="222"/>
      <c r="FG74" s="133"/>
      <c r="FI74" s="222"/>
      <c r="FJ74" s="222"/>
      <c r="FK74" s="222"/>
      <c r="FL74" s="222"/>
      <c r="FT74" s="133"/>
      <c r="FV74" s="222"/>
      <c r="FW74" s="222"/>
      <c r="FX74" s="222"/>
      <c r="FY74" s="222"/>
      <c r="GG74" s="133"/>
      <c r="GI74" s="222"/>
      <c r="GJ74" s="222"/>
      <c r="GK74" s="222"/>
      <c r="GL74" s="222"/>
      <c r="GT74" s="133"/>
      <c r="GV74" s="222"/>
      <c r="GW74" s="222"/>
      <c r="GX74" s="222"/>
      <c r="GY74" s="222"/>
      <c r="HG74" s="133"/>
      <c r="HI74" s="222"/>
      <c r="HJ74" s="222"/>
      <c r="HK74" s="222"/>
      <c r="HL74" s="222"/>
      <c r="HT74" s="133"/>
      <c r="HV74" s="222"/>
      <c r="HW74" s="222"/>
      <c r="HX74" s="222"/>
      <c r="HY74" s="222"/>
      <c r="IG74" s="133"/>
      <c r="II74" s="222"/>
      <c r="IJ74" s="222"/>
      <c r="IK74" s="222"/>
      <c r="IL74" s="222"/>
      <c r="IT74" s="133"/>
      <c r="IV74" s="222"/>
      <c r="IW74" s="222"/>
      <c r="IX74" s="222"/>
      <c r="IY74" s="222"/>
      <c r="JG74" s="133"/>
      <c r="JI74" s="222"/>
      <c r="JJ74" s="222"/>
      <c r="JK74" s="222"/>
      <c r="JL74" s="222"/>
      <c r="JT74" s="133"/>
      <c r="JV74" s="222"/>
      <c r="JW74" s="222"/>
      <c r="JX74" s="222"/>
      <c r="JY74" s="222"/>
      <c r="KG74" s="133"/>
      <c r="KI74" s="222"/>
      <c r="KJ74" s="222"/>
      <c r="KK74" s="222"/>
      <c r="KL74" s="222"/>
      <c r="KT74" s="133"/>
      <c r="KV74" s="222"/>
      <c r="KW74" s="222"/>
      <c r="KX74" s="222"/>
      <c r="KY74" s="222"/>
      <c r="LG74" s="133"/>
      <c r="LI74" s="222"/>
      <c r="LJ74" s="222"/>
      <c r="LK74" s="222"/>
      <c r="LL74" s="222"/>
      <c r="LT74" s="133"/>
      <c r="LV74" s="222"/>
      <c r="LW74" s="222"/>
      <c r="LX74" s="222"/>
      <c r="LY74" s="222"/>
      <c r="MG74" s="133"/>
    </row>
    <row r="75" ht="16.5" customHeight="1">
      <c r="A75" s="172"/>
      <c r="B75" s="322" t="str">
        <f>Language!$E$197</f>
        <v>For example, to add ten more people, select columns HI through MG and copy them to the right. Finished.
(Remove sheet protection!)</v>
      </c>
      <c r="C75" s="323"/>
      <c r="D75" s="323"/>
      <c r="E75" s="323"/>
      <c r="F75" s="323"/>
      <c r="G75" s="323"/>
      <c r="H75" s="324"/>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c r="A76" s="172"/>
      <c r="B76" s="327"/>
      <c r="H76" s="328"/>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9"/>
      <c r="C77" s="79"/>
      <c r="D77" s="79"/>
      <c r="E77" s="79"/>
      <c r="F77" s="79"/>
      <c r="G77" s="79"/>
      <c r="H77" s="330"/>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ht="15.75" customHeight="1">
      <c r="A78" s="172"/>
      <c r="B78" s="331" t="str">
        <f>Language!$E$198</f>
        <v>To predict the teams in the KO round, enter the team numbers in the yellow fields.</v>
      </c>
      <c r="C78" s="42"/>
      <c r="D78" s="42"/>
      <c r="E78" s="42"/>
      <c r="F78" s="42"/>
      <c r="G78" s="42"/>
      <c r="H78" s="332"/>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27"/>
      <c r="H79" s="328"/>
      <c r="I79" s="325"/>
      <c r="J79" s="326"/>
      <c r="K79" s="326"/>
      <c r="L79" s="326"/>
      <c r="T79" s="133"/>
      <c r="V79" s="326"/>
      <c r="W79" s="326"/>
      <c r="X79" s="326"/>
      <c r="Y79" s="326"/>
      <c r="AG79" s="133"/>
      <c r="AI79" s="326"/>
      <c r="AJ79" s="326"/>
      <c r="AK79" s="326"/>
      <c r="AL79" s="326"/>
      <c r="AT79" s="133"/>
      <c r="AV79" s="326"/>
      <c r="AW79" s="326"/>
      <c r="AX79" s="326"/>
      <c r="AY79" s="326"/>
      <c r="BG79" s="133"/>
      <c r="BI79" s="326"/>
      <c r="BJ79" s="326"/>
      <c r="BK79" s="326"/>
      <c r="BL79" s="326"/>
      <c r="BT79" s="133"/>
      <c r="BV79" s="326"/>
      <c r="BW79" s="326"/>
      <c r="BX79" s="326"/>
      <c r="BY79" s="326"/>
      <c r="CG79" s="133"/>
      <c r="CI79" s="326"/>
      <c r="CJ79" s="326"/>
      <c r="CK79" s="326"/>
      <c r="CL79" s="326"/>
      <c r="CT79" s="133"/>
      <c r="CV79" s="326"/>
      <c r="CW79" s="326"/>
      <c r="CX79" s="326"/>
      <c r="CY79" s="326"/>
      <c r="DG79" s="133"/>
      <c r="DI79" s="326"/>
      <c r="DJ79" s="326"/>
      <c r="DK79" s="326"/>
      <c r="DL79" s="326"/>
      <c r="DT79" s="133"/>
      <c r="DV79" s="326"/>
      <c r="DW79" s="326"/>
      <c r="DX79" s="326"/>
      <c r="DY79" s="326"/>
      <c r="EG79" s="133"/>
      <c r="EI79" s="326"/>
      <c r="EJ79" s="326"/>
      <c r="EK79" s="326"/>
      <c r="EL79" s="326"/>
      <c r="ET79" s="133"/>
      <c r="EV79" s="326"/>
      <c r="EW79" s="326"/>
      <c r="EX79" s="326"/>
      <c r="EY79" s="326"/>
      <c r="FG79" s="133"/>
      <c r="FI79" s="326"/>
      <c r="FJ79" s="326"/>
      <c r="FK79" s="326"/>
      <c r="FL79" s="326"/>
      <c r="FT79" s="133"/>
      <c r="FV79" s="326"/>
      <c r="FW79" s="326"/>
      <c r="FX79" s="326"/>
      <c r="FY79" s="326"/>
      <c r="GG79" s="133"/>
      <c r="GI79" s="326"/>
      <c r="GJ79" s="326"/>
      <c r="GK79" s="326"/>
      <c r="GL79" s="326"/>
      <c r="GT79" s="133"/>
      <c r="GV79" s="326"/>
      <c r="GW79" s="326"/>
      <c r="GX79" s="326"/>
      <c r="GY79" s="326"/>
      <c r="HG79" s="133"/>
      <c r="HI79" s="326"/>
      <c r="HJ79" s="326"/>
      <c r="HK79" s="326"/>
      <c r="HL79" s="326"/>
      <c r="HT79" s="133"/>
      <c r="HV79" s="326"/>
      <c r="HW79" s="326"/>
      <c r="HX79" s="326"/>
      <c r="HY79" s="326"/>
      <c r="IG79" s="133"/>
      <c r="II79" s="326"/>
      <c r="IJ79" s="326"/>
      <c r="IK79" s="326"/>
      <c r="IL79" s="326"/>
      <c r="IT79" s="133"/>
      <c r="IV79" s="326"/>
      <c r="IW79" s="326"/>
      <c r="IX79" s="326"/>
      <c r="IY79" s="326"/>
      <c r="JG79" s="133"/>
      <c r="JI79" s="326"/>
      <c r="JJ79" s="326"/>
      <c r="JK79" s="326"/>
      <c r="JL79" s="326"/>
      <c r="JT79" s="133"/>
      <c r="JV79" s="326"/>
      <c r="JW79" s="326"/>
      <c r="JX79" s="326"/>
      <c r="JY79" s="326"/>
      <c r="KG79" s="133"/>
      <c r="KI79" s="326"/>
      <c r="KJ79" s="326"/>
      <c r="KK79" s="326"/>
      <c r="KL79" s="326"/>
      <c r="KT79" s="133"/>
      <c r="KV79" s="326"/>
      <c r="KW79" s="326"/>
      <c r="KX79" s="326"/>
      <c r="KY79" s="326"/>
      <c r="LG79" s="133"/>
      <c r="LI79" s="326"/>
      <c r="LJ79" s="326"/>
      <c r="LK79" s="326"/>
      <c r="LL79" s="326"/>
      <c r="LT79" s="133"/>
      <c r="LV79" s="326"/>
      <c r="LW79" s="326"/>
      <c r="LX79" s="326"/>
      <c r="LY79" s="326"/>
      <c r="MG79" s="133"/>
    </row>
    <row r="80">
      <c r="A80" s="172"/>
      <c r="B80" s="329"/>
      <c r="C80" s="79"/>
      <c r="D80" s="79"/>
      <c r="E80" s="79"/>
      <c r="F80" s="79"/>
      <c r="G80" s="79"/>
      <c r="H80" s="330"/>
      <c r="I80" s="325"/>
      <c r="J80" s="326"/>
      <c r="K80" s="326"/>
      <c r="L80" s="326"/>
      <c r="T80" s="133"/>
      <c r="V80" s="326"/>
      <c r="W80" s="326"/>
      <c r="X80" s="326"/>
      <c r="Y80" s="326"/>
      <c r="AG80" s="133"/>
      <c r="AI80" s="326"/>
      <c r="AJ80" s="326"/>
      <c r="AK80" s="326"/>
      <c r="AL80" s="326"/>
      <c r="AT80" s="133"/>
      <c r="AV80" s="326"/>
      <c r="AW80" s="326"/>
      <c r="AX80" s="326"/>
      <c r="AY80" s="326"/>
      <c r="BG80" s="133"/>
      <c r="BI80" s="326"/>
      <c r="BJ80" s="326"/>
      <c r="BK80" s="326"/>
      <c r="BL80" s="326"/>
      <c r="BT80" s="133"/>
      <c r="BV80" s="326"/>
      <c r="BW80" s="326"/>
      <c r="BX80" s="326"/>
      <c r="BY80" s="326"/>
      <c r="CG80" s="133"/>
      <c r="CI80" s="326"/>
      <c r="CJ80" s="326"/>
      <c r="CK80" s="326"/>
      <c r="CL80" s="326"/>
      <c r="CT80" s="133"/>
      <c r="CV80" s="326"/>
      <c r="CW80" s="326"/>
      <c r="CX80" s="326"/>
      <c r="CY80" s="326"/>
      <c r="DG80" s="133"/>
      <c r="DI80" s="326"/>
      <c r="DJ80" s="326"/>
      <c r="DK80" s="326"/>
      <c r="DL80" s="326"/>
      <c r="DT80" s="133"/>
      <c r="DV80" s="326"/>
      <c r="DW80" s="326"/>
      <c r="DX80" s="326"/>
      <c r="DY80" s="326"/>
      <c r="EG80" s="133"/>
      <c r="EI80" s="326"/>
      <c r="EJ80" s="326"/>
      <c r="EK80" s="326"/>
      <c r="EL80" s="326"/>
      <c r="ET80" s="133"/>
      <c r="EV80" s="326"/>
      <c r="EW80" s="326"/>
      <c r="EX80" s="326"/>
      <c r="EY80" s="326"/>
      <c r="FG80" s="133"/>
      <c r="FI80" s="326"/>
      <c r="FJ80" s="326"/>
      <c r="FK80" s="326"/>
      <c r="FL80" s="326"/>
      <c r="FT80" s="133"/>
      <c r="FV80" s="326"/>
      <c r="FW80" s="326"/>
      <c r="FX80" s="326"/>
      <c r="FY80" s="326"/>
      <c r="GG80" s="133"/>
      <c r="GI80" s="326"/>
      <c r="GJ80" s="326"/>
      <c r="GK80" s="326"/>
      <c r="GL80" s="326"/>
      <c r="GT80" s="133"/>
      <c r="GV80" s="326"/>
      <c r="GW80" s="326"/>
      <c r="GX80" s="326"/>
      <c r="GY80" s="326"/>
      <c r="HG80" s="133"/>
      <c r="HI80" s="326"/>
      <c r="HJ80" s="326"/>
      <c r="HK80" s="326"/>
      <c r="HL80" s="326"/>
      <c r="HT80" s="133"/>
      <c r="HV80" s="326"/>
      <c r="HW80" s="326"/>
      <c r="HX80" s="326"/>
      <c r="HY80" s="326"/>
      <c r="IG80" s="133"/>
      <c r="II80" s="326"/>
      <c r="IJ80" s="326"/>
      <c r="IK80" s="326"/>
      <c r="IL80" s="326"/>
      <c r="IT80" s="133"/>
      <c r="IV80" s="326"/>
      <c r="IW80" s="326"/>
      <c r="IX80" s="326"/>
      <c r="IY80" s="326"/>
      <c r="JG80" s="133"/>
      <c r="JI80" s="326"/>
      <c r="JJ80" s="326"/>
      <c r="JK80" s="326"/>
      <c r="JL80" s="326"/>
      <c r="JT80" s="133"/>
      <c r="JV80" s="326"/>
      <c r="JW80" s="326"/>
      <c r="JX80" s="326"/>
      <c r="JY80" s="326"/>
      <c r="KG80" s="133"/>
      <c r="KI80" s="326"/>
      <c r="KJ80" s="326"/>
      <c r="KK80" s="326"/>
      <c r="KL80" s="326"/>
      <c r="KT80" s="133"/>
      <c r="KV80" s="326"/>
      <c r="KW80" s="326"/>
      <c r="KX80" s="326"/>
      <c r="KY80" s="326"/>
      <c r="LG80" s="133"/>
      <c r="LI80" s="326"/>
      <c r="LJ80" s="326"/>
      <c r="LK80" s="326"/>
      <c r="LL80" s="326"/>
      <c r="LT80" s="133"/>
      <c r="LV80" s="326"/>
      <c r="LW80" s="326"/>
      <c r="LX80" s="326"/>
      <c r="LY80" s="326"/>
      <c r="MG80" s="133"/>
    </row>
    <row r="81">
      <c r="A81" s="172"/>
      <c r="B81" s="331" t="str">
        <f>Language!$E$199</f>
        <v>The factors for the individual categories and other presettings can be selected on the 'PrSettings' worksheet.</v>
      </c>
      <c r="C81" s="42"/>
      <c r="D81" s="42"/>
      <c r="E81" s="42"/>
      <c r="F81" s="42"/>
      <c r="G81" s="42"/>
      <c r="H81" s="332"/>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327"/>
      <c r="H82" s="328"/>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333"/>
      <c r="C83" s="321"/>
      <c r="D83" s="321"/>
      <c r="E83" s="321"/>
      <c r="F83" s="321"/>
      <c r="G83" s="321"/>
      <c r="H83" s="334"/>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T84" s="133"/>
      <c r="AG84" s="133"/>
      <c r="AT84" s="133"/>
      <c r="BG84" s="133"/>
      <c r="BT84" s="133"/>
      <c r="CG84" s="133"/>
      <c r="CT84" s="133"/>
      <c r="DG84" s="133"/>
      <c r="DT84" s="133"/>
      <c r="EG84" s="133"/>
      <c r="ET84" s="133"/>
      <c r="FG84" s="133"/>
      <c r="FT84" s="133"/>
      <c r="GG84" s="133"/>
      <c r="GT84" s="133"/>
      <c r="HG84" s="133"/>
      <c r="HT84" s="133"/>
      <c r="IG84" s="133"/>
      <c r="IT84" s="133"/>
      <c r="JG84" s="133"/>
      <c r="JT84" s="133"/>
      <c r="KG84" s="133"/>
      <c r="KT84" s="133"/>
      <c r="LG84" s="133"/>
      <c r="LT84" s="133"/>
      <c r="MG84" s="133"/>
    </row>
    <row r="85">
      <c r="A85" s="172"/>
      <c r="B85" s="172"/>
      <c r="F85" s="59"/>
      <c r="G85" s="59"/>
      <c r="H85" s="133"/>
      <c r="T85" s="133"/>
      <c r="AG85" s="133"/>
      <c r="AT85" s="133"/>
      <c r="BG85" s="133"/>
      <c r="BT85" s="133"/>
      <c r="CG85" s="133"/>
      <c r="CT85" s="133"/>
      <c r="DG85" s="133"/>
      <c r="DT85" s="133"/>
      <c r="EG85" s="133"/>
      <c r="ET85" s="133"/>
      <c r="FG85" s="133"/>
      <c r="FT85" s="133"/>
      <c r="GG85" s="133"/>
      <c r="GT85" s="133"/>
      <c r="HG85" s="133"/>
      <c r="HT85" s="133"/>
      <c r="IG85" s="133"/>
      <c r="IT85" s="133"/>
      <c r="JG85" s="133"/>
      <c r="JT85" s="133"/>
      <c r="KG85" s="133"/>
      <c r="KT85" s="133"/>
      <c r="LG85" s="133"/>
      <c r="LT85" s="133"/>
      <c r="MG85" s="133"/>
    </row>
    <row r="86">
      <c r="A86" s="172"/>
      <c r="B86" s="172"/>
      <c r="F86" s="59"/>
      <c r="G86" s="59"/>
      <c r="H86" s="133"/>
      <c r="T86" s="133"/>
      <c r="AG86" s="133"/>
      <c r="AT86" s="133"/>
      <c r="BG86" s="133"/>
      <c r="BT86" s="133"/>
      <c r="CG86" s="133"/>
      <c r="CT86" s="133"/>
      <c r="DG86" s="133"/>
      <c r="DT86" s="133"/>
      <c r="EG86" s="133"/>
      <c r="ET86" s="133"/>
      <c r="FG86" s="133"/>
      <c r="FT86" s="133"/>
      <c r="GG86" s="133"/>
      <c r="GT86" s="133"/>
      <c r="HG86" s="133"/>
      <c r="HT86" s="133"/>
      <c r="IG86" s="133"/>
      <c r="IT86" s="133"/>
      <c r="JG86" s="133"/>
      <c r="JT86" s="133"/>
      <c r="KG86" s="133"/>
      <c r="KT86" s="133"/>
      <c r="LG86" s="133"/>
      <c r="LT86" s="133"/>
      <c r="MG86" s="133"/>
    </row>
    <row r="87" ht="15.75" hidden="1" customHeight="1">
      <c r="A87" s="172"/>
      <c r="B87" s="172"/>
      <c r="F87" s="59"/>
      <c r="G87" s="59"/>
      <c r="H87" s="133"/>
      <c r="T87" s="133"/>
      <c r="AG87" s="133"/>
      <c r="AT87" s="133"/>
      <c r="BG87" s="133"/>
      <c r="BT87" s="133"/>
      <c r="CG87" s="133"/>
      <c r="CT87" s="133"/>
      <c r="DG87" s="133"/>
      <c r="DT87" s="133"/>
      <c r="EG87" s="133"/>
      <c r="ET87" s="133"/>
      <c r="FG87" s="133"/>
      <c r="FT87" s="133"/>
      <c r="GG87" s="133"/>
      <c r="GT87" s="133"/>
      <c r="HG87" s="133"/>
      <c r="HT87" s="133"/>
      <c r="IG87" s="133"/>
      <c r="IT87" s="133"/>
      <c r="JG87" s="133"/>
      <c r="JT87" s="133"/>
      <c r="KG87" s="133"/>
      <c r="KT87" s="133"/>
      <c r="LG87" s="133"/>
      <c r="LT87" s="133"/>
      <c r="MG87" s="133"/>
    </row>
    <row r="88" ht="15.75" hidden="1" customHeight="1">
      <c r="A88" s="172"/>
      <c r="B88" s="172"/>
      <c r="F88" s="59"/>
      <c r="G88" s="59"/>
      <c r="H88" s="133"/>
      <c r="T88" s="133"/>
      <c r="AG88" s="133"/>
      <c r="AT88" s="133"/>
      <c r="BG88" s="133"/>
      <c r="BT88" s="133"/>
      <c r="CG88" s="133"/>
      <c r="CT88" s="133"/>
      <c r="DG88" s="133"/>
      <c r="DT88" s="133"/>
      <c r="EG88" s="133"/>
      <c r="ET88" s="133"/>
      <c r="FG88" s="133"/>
      <c r="FT88" s="133"/>
      <c r="GG88" s="133"/>
      <c r="GT88" s="133"/>
      <c r="HG88" s="133"/>
      <c r="HT88" s="133"/>
      <c r="IG88" s="133"/>
      <c r="IT88" s="133"/>
      <c r="JG88" s="133"/>
      <c r="JT88" s="133"/>
      <c r="KG88" s="133"/>
      <c r="KT88" s="133"/>
      <c r="LG88" s="133"/>
      <c r="LT88" s="133"/>
      <c r="MG88" s="133"/>
    </row>
    <row r="89" ht="15.75" hidden="1" customHeight="1">
      <c r="A89" s="172"/>
      <c r="B89" s="172"/>
      <c r="F89" s="59"/>
      <c r="G89" s="59"/>
      <c r="H89" s="133"/>
      <c r="T89" s="133"/>
      <c r="AG89" s="133"/>
      <c r="AT89" s="133"/>
      <c r="BG89" s="133"/>
      <c r="BT89" s="133"/>
      <c r="CG89" s="133"/>
      <c r="CT89" s="133"/>
      <c r="DG89" s="133"/>
      <c r="DT89" s="133"/>
      <c r="EG89" s="133"/>
      <c r="ET89" s="133"/>
      <c r="FG89" s="133"/>
      <c r="FT89" s="133"/>
      <c r="GG89" s="133"/>
      <c r="GT89" s="133"/>
      <c r="HG89" s="133"/>
      <c r="HT89" s="133"/>
      <c r="IG89" s="133"/>
      <c r="IT89" s="133"/>
      <c r="JG89" s="133"/>
      <c r="JT89" s="133"/>
      <c r="KG89" s="133"/>
      <c r="KT89" s="133"/>
      <c r="LG89" s="133"/>
      <c r="LT89" s="133"/>
      <c r="MG89" s="133"/>
    </row>
    <row r="90" ht="15.75" hidden="1" customHeight="1">
      <c r="A90" s="172"/>
      <c r="B90" s="172"/>
      <c r="F90" s="59"/>
      <c r="G90" s="59"/>
      <c r="H90" s="133"/>
      <c r="T90" s="133"/>
      <c r="AG90" s="133"/>
      <c r="AT90" s="133"/>
      <c r="BG90" s="133"/>
      <c r="BT90" s="133"/>
      <c r="CG90" s="133"/>
      <c r="CT90" s="133"/>
      <c r="DG90" s="133"/>
      <c r="DT90" s="133"/>
      <c r="EG90" s="133"/>
      <c r="ET90" s="133"/>
      <c r="FG90" s="133"/>
      <c r="FT90" s="133"/>
      <c r="GG90" s="133"/>
      <c r="GT90" s="133"/>
      <c r="HG90" s="133"/>
      <c r="HT90" s="133"/>
      <c r="IG90" s="133"/>
      <c r="IT90" s="133"/>
      <c r="JG90" s="133"/>
      <c r="JT90" s="133"/>
      <c r="KG90" s="133"/>
      <c r="KT90" s="133"/>
      <c r="LG90" s="133"/>
      <c r="LT90" s="133"/>
      <c r="MG90" s="133"/>
    </row>
    <row r="91">
      <c r="A91" s="172"/>
      <c r="B91" s="172"/>
      <c r="F91" s="59"/>
      <c r="G91" s="59"/>
      <c r="H91" s="133"/>
      <c r="I91" s="133"/>
      <c r="J91" s="133"/>
      <c r="K91" s="133"/>
      <c r="L91" s="133"/>
      <c r="M91" s="133"/>
      <c r="N91" s="133"/>
      <c r="O91" s="133"/>
      <c r="P91" s="133"/>
      <c r="Q91" s="133"/>
      <c r="R91" s="133"/>
      <c r="S91" s="133"/>
      <c r="T91" s="133"/>
      <c r="V91" s="133"/>
      <c r="W91" s="133"/>
      <c r="X91" s="133"/>
      <c r="Y91" s="133"/>
      <c r="Z91" s="133"/>
      <c r="AA91" s="133"/>
      <c r="AB91" s="133"/>
      <c r="AC91" s="133"/>
      <c r="AD91" s="133"/>
      <c r="AE91" s="133"/>
      <c r="AF91" s="133"/>
      <c r="AG91" s="133"/>
      <c r="AI91" s="133"/>
      <c r="AJ91" s="133"/>
      <c r="AK91" s="133"/>
      <c r="AL91" s="133"/>
      <c r="AM91" s="133"/>
      <c r="AN91" s="133"/>
      <c r="AO91" s="133"/>
      <c r="AP91" s="133"/>
      <c r="AQ91" s="133"/>
      <c r="AR91" s="133"/>
      <c r="AS91" s="133"/>
      <c r="AT91" s="133"/>
      <c r="AV91" s="133"/>
      <c r="AW91" s="133"/>
      <c r="AX91" s="133"/>
      <c r="AY91" s="133"/>
      <c r="AZ91" s="133"/>
      <c r="BA91" s="133"/>
      <c r="BB91" s="133"/>
      <c r="BC91" s="133"/>
      <c r="BD91" s="133"/>
      <c r="BE91" s="133"/>
      <c r="BF91" s="133"/>
      <c r="BG91" s="133"/>
      <c r="BI91" s="133"/>
      <c r="BJ91" s="133"/>
      <c r="BK91" s="133"/>
      <c r="BL91" s="133"/>
      <c r="BM91" s="133"/>
      <c r="BN91" s="133"/>
      <c r="BO91" s="133"/>
      <c r="BP91" s="133"/>
      <c r="BQ91" s="133"/>
      <c r="BR91" s="133"/>
      <c r="BS91" s="133"/>
      <c r="BT91" s="133"/>
      <c r="BV91" s="133"/>
      <c r="BW91" s="133"/>
      <c r="BX91" s="133"/>
      <c r="BY91" s="133"/>
      <c r="BZ91" s="133"/>
      <c r="CA91" s="133"/>
      <c r="CB91" s="133"/>
      <c r="CC91" s="133"/>
      <c r="CD91" s="133"/>
      <c r="CE91" s="133"/>
      <c r="CF91" s="133"/>
      <c r="CG91" s="133"/>
      <c r="CI91" s="133"/>
      <c r="CJ91" s="133"/>
      <c r="CK91" s="133"/>
      <c r="CL91" s="133"/>
      <c r="CM91" s="133"/>
      <c r="CN91" s="133"/>
      <c r="CO91" s="133"/>
      <c r="CP91" s="133"/>
      <c r="CQ91" s="133"/>
      <c r="CR91" s="133"/>
      <c r="CS91" s="133"/>
      <c r="CT91" s="133"/>
      <c r="CV91" s="133"/>
      <c r="CW91" s="133"/>
      <c r="CX91" s="133"/>
      <c r="CY91" s="133"/>
      <c r="CZ91" s="133"/>
      <c r="DA91" s="133"/>
      <c r="DB91" s="133"/>
      <c r="DC91" s="133"/>
      <c r="DD91" s="133"/>
      <c r="DE91" s="133"/>
      <c r="DF91" s="133"/>
      <c r="DG91" s="133"/>
      <c r="DI91" s="133"/>
      <c r="DJ91" s="133"/>
      <c r="DK91" s="133"/>
      <c r="DL91" s="133"/>
      <c r="DM91" s="133"/>
      <c r="DN91" s="133"/>
      <c r="DO91" s="133"/>
      <c r="DP91" s="133"/>
      <c r="DQ91" s="133"/>
      <c r="DR91" s="133"/>
      <c r="DS91" s="133"/>
      <c r="DT91" s="133"/>
      <c r="DV91" s="133"/>
      <c r="DW91" s="133"/>
      <c r="DX91" s="133"/>
      <c r="DY91" s="133"/>
      <c r="DZ91" s="133"/>
      <c r="EA91" s="133"/>
      <c r="EB91" s="133"/>
      <c r="EC91" s="133"/>
      <c r="ED91" s="133"/>
      <c r="EE91" s="133"/>
      <c r="EF91" s="133"/>
      <c r="EG91" s="133"/>
      <c r="EI91" s="133"/>
      <c r="EJ91" s="133"/>
      <c r="EK91" s="133"/>
      <c r="EL91" s="133"/>
      <c r="EM91" s="133"/>
      <c r="EN91" s="133"/>
      <c r="EO91" s="133"/>
      <c r="EP91" s="133"/>
      <c r="EQ91" s="133"/>
      <c r="ER91" s="133"/>
      <c r="ES91" s="133"/>
      <c r="ET91" s="133"/>
      <c r="EV91" s="133"/>
      <c r="EW91" s="133"/>
      <c r="EX91" s="133"/>
      <c r="EY91" s="133"/>
      <c r="EZ91" s="133"/>
      <c r="FA91" s="133"/>
      <c r="FB91" s="133"/>
      <c r="FC91" s="133"/>
      <c r="FD91" s="133"/>
      <c r="FE91" s="133"/>
      <c r="FF91" s="133"/>
      <c r="FG91" s="133"/>
      <c r="FI91" s="133"/>
      <c r="FJ91" s="133"/>
      <c r="FK91" s="133"/>
      <c r="FL91" s="133"/>
      <c r="FM91" s="133"/>
      <c r="FN91" s="133"/>
      <c r="FO91" s="133"/>
      <c r="FP91" s="133"/>
      <c r="FQ91" s="133"/>
      <c r="FR91" s="133"/>
      <c r="FS91" s="133"/>
      <c r="FT91" s="133"/>
      <c r="FV91" s="133"/>
      <c r="FW91" s="133"/>
      <c r="FX91" s="133"/>
      <c r="FY91" s="133"/>
      <c r="FZ91" s="133"/>
      <c r="GA91" s="133"/>
      <c r="GB91" s="133"/>
      <c r="GC91" s="133"/>
      <c r="GD91" s="133"/>
      <c r="GE91" s="133"/>
      <c r="GF91" s="133"/>
      <c r="GG91" s="133"/>
      <c r="GI91" s="133"/>
      <c r="GJ91" s="133"/>
      <c r="GK91" s="133"/>
      <c r="GL91" s="133"/>
      <c r="GM91" s="133"/>
      <c r="GN91" s="133"/>
      <c r="GO91" s="133"/>
      <c r="GP91" s="133"/>
      <c r="GQ91" s="133"/>
      <c r="GR91" s="133"/>
      <c r="GS91" s="133"/>
      <c r="GT91" s="133"/>
      <c r="GV91" s="133"/>
      <c r="GW91" s="133"/>
      <c r="GX91" s="133"/>
      <c r="GY91" s="133"/>
      <c r="GZ91" s="133"/>
      <c r="HA91" s="133"/>
      <c r="HB91" s="133"/>
      <c r="HC91" s="133"/>
      <c r="HD91" s="133"/>
      <c r="HE91" s="133"/>
      <c r="HF91" s="133"/>
      <c r="HG91" s="133"/>
      <c r="HI91" s="133"/>
      <c r="HJ91" s="133"/>
      <c r="HK91" s="133"/>
      <c r="HL91" s="133"/>
      <c r="HM91" s="133"/>
      <c r="HN91" s="133"/>
      <c r="HO91" s="133"/>
      <c r="HP91" s="133"/>
      <c r="HQ91" s="133"/>
      <c r="HR91" s="133"/>
      <c r="HS91" s="133"/>
      <c r="HT91" s="133"/>
      <c r="HV91" s="133"/>
      <c r="HW91" s="133"/>
      <c r="HX91" s="133"/>
      <c r="HY91" s="133"/>
      <c r="HZ91" s="133"/>
      <c r="IA91" s="133"/>
      <c r="IB91" s="133"/>
      <c r="IC91" s="133"/>
      <c r="ID91" s="133"/>
      <c r="IE91" s="133"/>
      <c r="IF91" s="133"/>
      <c r="IG91" s="133"/>
      <c r="II91" s="133"/>
      <c r="IJ91" s="133"/>
      <c r="IK91" s="133"/>
      <c r="IL91" s="133"/>
      <c r="IM91" s="133"/>
      <c r="IN91" s="133"/>
      <c r="IO91" s="133"/>
      <c r="IP91" s="133"/>
      <c r="IQ91" s="133"/>
      <c r="IR91" s="133"/>
      <c r="IS91" s="133"/>
      <c r="IT91" s="133"/>
      <c r="IV91" s="133"/>
      <c r="IW91" s="133"/>
      <c r="IX91" s="133"/>
      <c r="IY91" s="133"/>
      <c r="IZ91" s="133"/>
      <c r="JA91" s="133"/>
      <c r="JB91" s="133"/>
      <c r="JC91" s="133"/>
      <c r="JD91" s="133"/>
      <c r="JE91" s="133"/>
      <c r="JF91" s="133"/>
      <c r="JG91" s="133"/>
      <c r="JI91" s="133"/>
      <c r="JJ91" s="133"/>
      <c r="JK91" s="133"/>
      <c r="JL91" s="133"/>
      <c r="JM91" s="133"/>
      <c r="JN91" s="133"/>
      <c r="JO91" s="133"/>
      <c r="JP91" s="133"/>
      <c r="JQ91" s="133"/>
      <c r="JR91" s="133"/>
      <c r="JS91" s="133"/>
      <c r="JT91" s="133"/>
      <c r="JV91" s="133"/>
      <c r="JW91" s="133"/>
      <c r="JX91" s="133"/>
      <c r="JY91" s="133"/>
      <c r="JZ91" s="133"/>
      <c r="KA91" s="133"/>
      <c r="KB91" s="133"/>
      <c r="KC91" s="133"/>
      <c r="KD91" s="133"/>
      <c r="KE91" s="133"/>
      <c r="KF91" s="133"/>
      <c r="KG91" s="133"/>
      <c r="KI91" s="133"/>
      <c r="KJ91" s="133"/>
      <c r="KK91" s="133"/>
      <c r="KL91" s="133"/>
      <c r="KM91" s="133"/>
      <c r="KN91" s="133"/>
      <c r="KO91" s="133"/>
      <c r="KP91" s="133"/>
      <c r="KQ91" s="133"/>
      <c r="KR91" s="133"/>
      <c r="KS91" s="133"/>
      <c r="KT91" s="133"/>
      <c r="KV91" s="133"/>
      <c r="KW91" s="133"/>
      <c r="KX91" s="133"/>
      <c r="KY91" s="133"/>
      <c r="KZ91" s="133"/>
      <c r="LA91" s="133"/>
      <c r="LB91" s="133"/>
      <c r="LC91" s="133"/>
      <c r="LD91" s="133"/>
      <c r="LE91" s="133"/>
      <c r="LF91" s="133"/>
      <c r="LG91" s="133"/>
      <c r="LI91" s="133"/>
      <c r="LJ91" s="133"/>
      <c r="LK91" s="133"/>
      <c r="LL91" s="133"/>
      <c r="LM91" s="133"/>
      <c r="LN91" s="133"/>
      <c r="LO91" s="133"/>
      <c r="LP91" s="133"/>
      <c r="LQ91" s="133"/>
      <c r="LR91" s="133"/>
      <c r="LS91" s="133"/>
      <c r="LT91" s="133"/>
      <c r="LV91" s="133"/>
      <c r="LW91" s="133"/>
      <c r="LX91" s="133"/>
      <c r="LY91" s="133"/>
      <c r="LZ91" s="133"/>
      <c r="MA91" s="133"/>
      <c r="MB91" s="133"/>
      <c r="MC91" s="133"/>
      <c r="MD91" s="133"/>
      <c r="ME91" s="133"/>
      <c r="MF91" s="133"/>
      <c r="MG91" s="133"/>
    </row>
    <row r="92">
      <c r="A92" s="172"/>
      <c r="B92" s="172"/>
      <c r="F92" s="59"/>
      <c r="G92" s="59"/>
      <c r="H92" s="133"/>
      <c r="I92" s="133"/>
      <c r="J92" s="133"/>
      <c r="K92" s="133"/>
      <c r="L92" s="133"/>
      <c r="M92" s="133"/>
      <c r="N92" s="133"/>
      <c r="O92" s="133"/>
      <c r="P92" s="133"/>
      <c r="Q92" s="133"/>
      <c r="R92" s="133"/>
      <c r="S92" s="133"/>
      <c r="T92" s="133"/>
      <c r="V92" s="133"/>
      <c r="W92" s="133"/>
      <c r="X92" s="133"/>
      <c r="Y92" s="133"/>
      <c r="Z92" s="133"/>
      <c r="AA92" s="133"/>
      <c r="AB92" s="133"/>
      <c r="AC92" s="133"/>
      <c r="AD92" s="133"/>
      <c r="AE92" s="133"/>
      <c r="AF92" s="133"/>
      <c r="AG92" s="133"/>
      <c r="AI92" s="133"/>
      <c r="AJ92" s="133"/>
      <c r="AK92" s="133"/>
      <c r="AL92" s="133"/>
      <c r="AM92" s="133"/>
      <c r="AN92" s="133"/>
      <c r="AO92" s="133"/>
      <c r="AP92" s="133"/>
      <c r="AQ92" s="133"/>
      <c r="AR92" s="133"/>
      <c r="AS92" s="133"/>
      <c r="AT92" s="133"/>
      <c r="AV92" s="133"/>
      <c r="AW92" s="133"/>
      <c r="AX92" s="133"/>
      <c r="AY92" s="133"/>
      <c r="AZ92" s="133"/>
      <c r="BA92" s="133"/>
      <c r="BB92" s="133"/>
      <c r="BC92" s="133"/>
      <c r="BD92" s="133"/>
      <c r="BE92" s="133"/>
      <c r="BF92" s="133"/>
      <c r="BG92" s="133"/>
      <c r="BI92" s="133"/>
      <c r="BJ92" s="133"/>
      <c r="BK92" s="133"/>
      <c r="BL92" s="133"/>
      <c r="BM92" s="133"/>
      <c r="BN92" s="133"/>
      <c r="BO92" s="133"/>
      <c r="BP92" s="133"/>
      <c r="BQ92" s="133"/>
      <c r="BR92" s="133"/>
      <c r="BS92" s="133"/>
      <c r="BT92" s="133"/>
      <c r="BV92" s="133"/>
      <c r="BW92" s="133"/>
      <c r="BX92" s="133"/>
      <c r="BY92" s="133"/>
      <c r="BZ92" s="133"/>
      <c r="CA92" s="133"/>
      <c r="CB92" s="133"/>
      <c r="CC92" s="133"/>
      <c r="CD92" s="133"/>
      <c r="CE92" s="133"/>
      <c r="CF92" s="133"/>
      <c r="CG92" s="133"/>
      <c r="CI92" s="133"/>
      <c r="CJ92" s="133"/>
      <c r="CK92" s="133"/>
      <c r="CL92" s="133"/>
      <c r="CM92" s="133"/>
      <c r="CN92" s="133"/>
      <c r="CO92" s="133"/>
      <c r="CP92" s="133"/>
      <c r="CQ92" s="133"/>
      <c r="CR92" s="133"/>
      <c r="CS92" s="133"/>
      <c r="CT92" s="133"/>
      <c r="CV92" s="133"/>
      <c r="CW92" s="133"/>
      <c r="CX92" s="133"/>
      <c r="CY92" s="133"/>
      <c r="CZ92" s="133"/>
      <c r="DA92" s="133"/>
      <c r="DB92" s="133"/>
      <c r="DC92" s="133"/>
      <c r="DD92" s="133"/>
      <c r="DE92" s="133"/>
      <c r="DF92" s="133"/>
      <c r="DG92" s="133"/>
      <c r="DI92" s="133"/>
      <c r="DJ92" s="133"/>
      <c r="DK92" s="133"/>
      <c r="DL92" s="133"/>
      <c r="DM92" s="133"/>
      <c r="DN92" s="133"/>
      <c r="DO92" s="133"/>
      <c r="DP92" s="133"/>
      <c r="DQ92" s="133"/>
      <c r="DR92" s="133"/>
      <c r="DS92" s="133"/>
      <c r="DT92" s="133"/>
      <c r="DV92" s="133"/>
      <c r="DW92" s="133"/>
      <c r="DX92" s="133"/>
      <c r="DY92" s="133"/>
      <c r="DZ92" s="133"/>
      <c r="EA92" s="133"/>
      <c r="EB92" s="133"/>
      <c r="EC92" s="133"/>
      <c r="ED92" s="133"/>
      <c r="EE92" s="133"/>
      <c r="EF92" s="133"/>
      <c r="EG92" s="133"/>
      <c r="EI92" s="133"/>
      <c r="EJ92" s="133"/>
      <c r="EK92" s="133"/>
      <c r="EL92" s="133"/>
      <c r="EM92" s="133"/>
      <c r="EN92" s="133"/>
      <c r="EO92" s="133"/>
      <c r="EP92" s="133"/>
      <c r="EQ92" s="133"/>
      <c r="ER92" s="133"/>
      <c r="ES92" s="133"/>
      <c r="ET92" s="133"/>
      <c r="EV92" s="133"/>
      <c r="EW92" s="133"/>
      <c r="EX92" s="133"/>
      <c r="EY92" s="133"/>
      <c r="EZ92" s="133"/>
      <c r="FA92" s="133"/>
      <c r="FB92" s="133"/>
      <c r="FC92" s="133"/>
      <c r="FD92" s="133"/>
      <c r="FE92" s="133"/>
      <c r="FF92" s="133"/>
      <c r="FG92" s="133"/>
      <c r="FI92" s="133"/>
      <c r="FJ92" s="133"/>
      <c r="FK92" s="133"/>
      <c r="FL92" s="133"/>
      <c r="FM92" s="133"/>
      <c r="FN92" s="133"/>
      <c r="FO92" s="133"/>
      <c r="FP92" s="133"/>
      <c r="FQ92" s="133"/>
      <c r="FR92" s="133"/>
      <c r="FS92" s="133"/>
      <c r="FT92" s="133"/>
      <c r="FV92" s="133"/>
      <c r="FW92" s="133"/>
      <c r="FX92" s="133"/>
      <c r="FY92" s="133"/>
      <c r="FZ92" s="133"/>
      <c r="GA92" s="133"/>
      <c r="GB92" s="133"/>
      <c r="GC92" s="133"/>
      <c r="GD92" s="133"/>
      <c r="GE92" s="133"/>
      <c r="GF92" s="133"/>
      <c r="GG92" s="133"/>
      <c r="GI92" s="133"/>
      <c r="GJ92" s="133"/>
      <c r="GK92" s="133"/>
      <c r="GL92" s="133"/>
      <c r="GM92" s="133"/>
      <c r="GN92" s="133"/>
      <c r="GO92" s="133"/>
      <c r="GP92" s="133"/>
      <c r="GQ92" s="133"/>
      <c r="GR92" s="133"/>
      <c r="GS92" s="133"/>
      <c r="GT92" s="133"/>
      <c r="GV92" s="133"/>
      <c r="GW92" s="133"/>
      <c r="GX92" s="133"/>
      <c r="GY92" s="133"/>
      <c r="GZ92" s="133"/>
      <c r="HA92" s="133"/>
      <c r="HB92" s="133"/>
      <c r="HC92" s="133"/>
      <c r="HD92" s="133"/>
      <c r="HE92" s="133"/>
      <c r="HF92" s="133"/>
      <c r="HG92" s="133"/>
      <c r="HI92" s="133"/>
      <c r="HJ92" s="133"/>
      <c r="HK92" s="133"/>
      <c r="HL92" s="133"/>
      <c r="HM92" s="133"/>
      <c r="HN92" s="133"/>
      <c r="HO92" s="133"/>
      <c r="HP92" s="133"/>
      <c r="HQ92" s="133"/>
      <c r="HR92" s="133"/>
      <c r="HS92" s="133"/>
      <c r="HT92" s="133"/>
      <c r="HV92" s="133"/>
      <c r="HW92" s="133"/>
      <c r="HX92" s="133"/>
      <c r="HY92" s="133"/>
      <c r="HZ92" s="133"/>
      <c r="IA92" s="133"/>
      <c r="IB92" s="133"/>
      <c r="IC92" s="133"/>
      <c r="ID92" s="133"/>
      <c r="IE92" s="133"/>
      <c r="IF92" s="133"/>
      <c r="IG92" s="133"/>
      <c r="II92" s="133"/>
      <c r="IJ92" s="133"/>
      <c r="IK92" s="133"/>
      <c r="IL92" s="133"/>
      <c r="IM92" s="133"/>
      <c r="IN92" s="133"/>
      <c r="IO92" s="133"/>
      <c r="IP92" s="133"/>
      <c r="IQ92" s="133"/>
      <c r="IR92" s="133"/>
      <c r="IS92" s="133"/>
      <c r="IT92" s="133"/>
      <c r="IV92" s="133"/>
      <c r="IW92" s="133"/>
      <c r="IX92" s="133"/>
      <c r="IY92" s="133"/>
      <c r="IZ92" s="133"/>
      <c r="JA92" s="133"/>
      <c r="JB92" s="133"/>
      <c r="JC92" s="133"/>
      <c r="JD92" s="133"/>
      <c r="JE92" s="133"/>
      <c r="JF92" s="133"/>
      <c r="JG92" s="133"/>
      <c r="JI92" s="133"/>
      <c r="JJ92" s="133"/>
      <c r="JK92" s="133"/>
      <c r="JL92" s="133"/>
      <c r="JM92" s="133"/>
      <c r="JN92" s="133"/>
      <c r="JO92" s="133"/>
      <c r="JP92" s="133"/>
      <c r="JQ92" s="133"/>
      <c r="JR92" s="133"/>
      <c r="JS92" s="133"/>
      <c r="JT92" s="133"/>
      <c r="JV92" s="133"/>
      <c r="JW92" s="133"/>
      <c r="JX92" s="133"/>
      <c r="JY92" s="133"/>
      <c r="JZ92" s="133"/>
      <c r="KA92" s="133"/>
      <c r="KB92" s="133"/>
      <c r="KC92" s="133"/>
      <c r="KD92" s="133"/>
      <c r="KE92" s="133"/>
      <c r="KF92" s="133"/>
      <c r="KG92" s="133"/>
      <c r="KI92" s="133"/>
      <c r="KJ92" s="133"/>
      <c r="KK92" s="133"/>
      <c r="KL92" s="133"/>
      <c r="KM92" s="133"/>
      <c r="KN92" s="133"/>
      <c r="KO92" s="133"/>
      <c r="KP92" s="133"/>
      <c r="KQ92" s="133"/>
      <c r="KR92" s="133"/>
      <c r="KS92" s="133"/>
      <c r="KT92" s="133"/>
      <c r="KV92" s="133"/>
      <c r="KW92" s="133"/>
      <c r="KX92" s="133"/>
      <c r="KY92" s="133"/>
      <c r="KZ92" s="133"/>
      <c r="LA92" s="133"/>
      <c r="LB92" s="133"/>
      <c r="LC92" s="133"/>
      <c r="LD92" s="133"/>
      <c r="LE92" s="133"/>
      <c r="LF92" s="133"/>
      <c r="LG92" s="133"/>
      <c r="LI92" s="133"/>
      <c r="LJ92" s="133"/>
      <c r="LK92" s="133"/>
      <c r="LL92" s="133"/>
      <c r="LM92" s="133"/>
      <c r="LN92" s="133"/>
      <c r="LO92" s="133"/>
      <c r="LP92" s="133"/>
      <c r="LQ92" s="133"/>
      <c r="LR92" s="133"/>
      <c r="LS92" s="133"/>
      <c r="LT92" s="133"/>
      <c r="LV92" s="133"/>
      <c r="LW92" s="133"/>
      <c r="LX92" s="133"/>
      <c r="LY92" s="133"/>
      <c r="LZ92" s="133"/>
      <c r="MA92" s="133"/>
      <c r="MB92" s="133"/>
      <c r="MC92" s="133"/>
      <c r="MD92" s="133"/>
      <c r="ME92" s="133"/>
      <c r="MF92" s="133"/>
      <c r="MG92" s="133"/>
    </row>
    <row r="93">
      <c r="A93" s="172"/>
      <c r="B93" s="172"/>
      <c r="F93" s="59"/>
      <c r="G93" s="59"/>
      <c r="H93" s="133"/>
      <c r="I93" s="133"/>
      <c r="J93" s="133"/>
      <c r="K93" s="133"/>
      <c r="L93" s="133"/>
      <c r="M93" s="133"/>
      <c r="N93" s="133"/>
      <c r="O93" s="133"/>
      <c r="P93" s="133"/>
      <c r="Q93" s="133"/>
      <c r="R93" s="133"/>
      <c r="S93" s="133"/>
      <c r="T93" s="133"/>
      <c r="V93" s="133"/>
      <c r="W93" s="133"/>
      <c r="X93" s="133"/>
      <c r="Y93" s="133"/>
      <c r="Z93" s="133"/>
      <c r="AA93" s="133"/>
      <c r="AB93" s="133"/>
      <c r="AC93" s="133"/>
      <c r="AD93" s="133"/>
      <c r="AE93" s="133"/>
      <c r="AF93" s="133"/>
      <c r="AG93" s="133"/>
      <c r="AI93" s="133"/>
      <c r="AJ93" s="133"/>
      <c r="AK93" s="133"/>
      <c r="AL93" s="133"/>
      <c r="AM93" s="133"/>
      <c r="AN93" s="133"/>
      <c r="AO93" s="133"/>
      <c r="AP93" s="133"/>
      <c r="AQ93" s="133"/>
      <c r="AR93" s="133"/>
      <c r="AS93" s="133"/>
      <c r="AT93" s="133"/>
      <c r="AV93" s="133"/>
      <c r="AW93" s="133"/>
      <c r="AX93" s="133"/>
      <c r="AY93" s="133"/>
      <c r="AZ93" s="133"/>
      <c r="BA93" s="133"/>
      <c r="BB93" s="133"/>
      <c r="BC93" s="133"/>
      <c r="BD93" s="133"/>
      <c r="BE93" s="133"/>
      <c r="BF93" s="133"/>
      <c r="BG93" s="133"/>
      <c r="BI93" s="133"/>
      <c r="BJ93" s="133"/>
      <c r="BK93" s="133"/>
      <c r="BL93" s="133"/>
      <c r="BM93" s="133"/>
      <c r="BN93" s="133"/>
      <c r="BO93" s="133"/>
      <c r="BP93" s="133"/>
      <c r="BQ93" s="133"/>
      <c r="BR93" s="133"/>
      <c r="BS93" s="133"/>
      <c r="BT93" s="133"/>
      <c r="BV93" s="133"/>
      <c r="BW93" s="133"/>
      <c r="BX93" s="133"/>
      <c r="BY93" s="133"/>
      <c r="BZ93" s="133"/>
      <c r="CA93" s="133"/>
      <c r="CB93" s="133"/>
      <c r="CC93" s="133"/>
      <c r="CD93" s="133"/>
      <c r="CE93" s="133"/>
      <c r="CF93" s="133"/>
      <c r="CG93" s="133"/>
      <c r="CI93" s="133"/>
      <c r="CJ93" s="133"/>
      <c r="CK93" s="133"/>
      <c r="CL93" s="133"/>
      <c r="CM93" s="133"/>
      <c r="CN93" s="133"/>
      <c r="CO93" s="133"/>
      <c r="CP93" s="133"/>
      <c r="CQ93" s="133"/>
      <c r="CR93" s="133"/>
      <c r="CS93" s="133"/>
      <c r="CT93" s="133"/>
      <c r="CV93" s="133"/>
      <c r="CW93" s="133"/>
      <c r="CX93" s="133"/>
      <c r="CY93" s="133"/>
      <c r="CZ93" s="133"/>
      <c r="DA93" s="133"/>
      <c r="DB93" s="133"/>
      <c r="DC93" s="133"/>
      <c r="DD93" s="133"/>
      <c r="DE93" s="133"/>
      <c r="DF93" s="133"/>
      <c r="DG93" s="133"/>
      <c r="DI93" s="133"/>
      <c r="DJ93" s="133"/>
      <c r="DK93" s="133"/>
      <c r="DL93" s="133"/>
      <c r="DM93" s="133"/>
      <c r="DN93" s="133"/>
      <c r="DO93" s="133"/>
      <c r="DP93" s="133"/>
      <c r="DQ93" s="133"/>
      <c r="DR93" s="133"/>
      <c r="DS93" s="133"/>
      <c r="DT93" s="133"/>
      <c r="DV93" s="133"/>
      <c r="DW93" s="133"/>
      <c r="DX93" s="133"/>
      <c r="DY93" s="133"/>
      <c r="DZ93" s="133"/>
      <c r="EA93" s="133"/>
      <c r="EB93" s="133"/>
      <c r="EC93" s="133"/>
      <c r="ED93" s="133"/>
      <c r="EE93" s="133"/>
      <c r="EF93" s="133"/>
      <c r="EG93" s="133"/>
      <c r="EI93" s="133"/>
      <c r="EJ93" s="133"/>
      <c r="EK93" s="133"/>
      <c r="EL93" s="133"/>
      <c r="EM93" s="133"/>
      <c r="EN93" s="133"/>
      <c r="EO93" s="133"/>
      <c r="EP93" s="133"/>
      <c r="EQ93" s="133"/>
      <c r="ER93" s="133"/>
      <c r="ES93" s="133"/>
      <c r="ET93" s="133"/>
      <c r="EV93" s="133"/>
      <c r="EW93" s="133"/>
      <c r="EX93" s="133"/>
      <c r="EY93" s="133"/>
      <c r="EZ93" s="133"/>
      <c r="FA93" s="133"/>
      <c r="FB93" s="133"/>
      <c r="FC93" s="133"/>
      <c r="FD93" s="133"/>
      <c r="FE93" s="133"/>
      <c r="FF93" s="133"/>
      <c r="FG93" s="133"/>
      <c r="FI93" s="133"/>
      <c r="FJ93" s="133"/>
      <c r="FK93" s="133"/>
      <c r="FL93" s="133"/>
      <c r="FM93" s="133"/>
      <c r="FN93" s="133"/>
      <c r="FO93" s="133"/>
      <c r="FP93" s="133"/>
      <c r="FQ93" s="133"/>
      <c r="FR93" s="133"/>
      <c r="FS93" s="133"/>
      <c r="FT93" s="133"/>
      <c r="FV93" s="133"/>
      <c r="FW93" s="133"/>
      <c r="FX93" s="133"/>
      <c r="FY93" s="133"/>
      <c r="FZ93" s="133"/>
      <c r="GA93" s="133"/>
      <c r="GB93" s="133"/>
      <c r="GC93" s="133"/>
      <c r="GD93" s="133"/>
      <c r="GE93" s="133"/>
      <c r="GF93" s="133"/>
      <c r="GG93" s="133"/>
      <c r="GI93" s="133"/>
      <c r="GJ93" s="133"/>
      <c r="GK93" s="133"/>
      <c r="GL93" s="133"/>
      <c r="GM93" s="133"/>
      <c r="GN93" s="133"/>
      <c r="GO93" s="133"/>
      <c r="GP93" s="133"/>
      <c r="GQ93" s="133"/>
      <c r="GR93" s="133"/>
      <c r="GS93" s="133"/>
      <c r="GT93" s="133"/>
      <c r="GV93" s="133"/>
      <c r="GW93" s="133"/>
      <c r="GX93" s="133"/>
      <c r="GY93" s="133"/>
      <c r="GZ93" s="133"/>
      <c r="HA93" s="133"/>
      <c r="HB93" s="133"/>
      <c r="HC93" s="133"/>
      <c r="HD93" s="133"/>
      <c r="HE93" s="133"/>
      <c r="HF93" s="133"/>
      <c r="HG93" s="133"/>
      <c r="HI93" s="133"/>
      <c r="HJ93" s="133"/>
      <c r="HK93" s="133"/>
      <c r="HL93" s="133"/>
      <c r="HM93" s="133"/>
      <c r="HN93" s="133"/>
      <c r="HO93" s="133"/>
      <c r="HP93" s="133"/>
      <c r="HQ93" s="133"/>
      <c r="HR93" s="133"/>
      <c r="HS93" s="133"/>
      <c r="HT93" s="133"/>
      <c r="HV93" s="133"/>
      <c r="HW93" s="133"/>
      <c r="HX93" s="133"/>
      <c r="HY93" s="133"/>
      <c r="HZ93" s="133"/>
      <c r="IA93" s="133"/>
      <c r="IB93" s="133"/>
      <c r="IC93" s="133"/>
      <c r="ID93" s="133"/>
      <c r="IE93" s="133"/>
      <c r="IF93" s="133"/>
      <c r="IG93" s="133"/>
      <c r="II93" s="133"/>
      <c r="IJ93" s="133"/>
      <c r="IK93" s="133"/>
      <c r="IL93" s="133"/>
      <c r="IM93" s="133"/>
      <c r="IN93" s="133"/>
      <c r="IO93" s="133"/>
      <c r="IP93" s="133"/>
      <c r="IQ93" s="133"/>
      <c r="IR93" s="133"/>
      <c r="IS93" s="133"/>
      <c r="IT93" s="133"/>
      <c r="IV93" s="133"/>
      <c r="IW93" s="133"/>
      <c r="IX93" s="133"/>
      <c r="IY93" s="133"/>
      <c r="IZ93" s="133"/>
      <c r="JA93" s="133"/>
      <c r="JB93" s="133"/>
      <c r="JC93" s="133"/>
      <c r="JD93" s="133"/>
      <c r="JE93" s="133"/>
      <c r="JF93" s="133"/>
      <c r="JG93" s="133"/>
      <c r="JI93" s="133"/>
      <c r="JJ93" s="133"/>
      <c r="JK93" s="133"/>
      <c r="JL93" s="133"/>
      <c r="JM93" s="133"/>
      <c r="JN93" s="133"/>
      <c r="JO93" s="133"/>
      <c r="JP93" s="133"/>
      <c r="JQ93" s="133"/>
      <c r="JR93" s="133"/>
      <c r="JS93" s="133"/>
      <c r="JT93" s="133"/>
      <c r="JV93" s="133"/>
      <c r="JW93" s="133"/>
      <c r="JX93" s="133"/>
      <c r="JY93" s="133"/>
      <c r="JZ93" s="133"/>
      <c r="KA93" s="133"/>
      <c r="KB93" s="133"/>
      <c r="KC93" s="133"/>
      <c r="KD93" s="133"/>
      <c r="KE93" s="133"/>
      <c r="KF93" s="133"/>
      <c r="KG93" s="133"/>
      <c r="KI93" s="133"/>
      <c r="KJ93" s="133"/>
      <c r="KK93" s="133"/>
      <c r="KL93" s="133"/>
      <c r="KM93" s="133"/>
      <c r="KN93" s="133"/>
      <c r="KO93" s="133"/>
      <c r="KP93" s="133"/>
      <c r="KQ93" s="133"/>
      <c r="KR93" s="133"/>
      <c r="KS93" s="133"/>
      <c r="KT93" s="133"/>
      <c r="KV93" s="133"/>
      <c r="KW93" s="133"/>
      <c r="KX93" s="133"/>
      <c r="KY93" s="133"/>
      <c r="KZ93" s="133"/>
      <c r="LA93" s="133"/>
      <c r="LB93" s="133"/>
      <c r="LC93" s="133"/>
      <c r="LD93" s="133"/>
      <c r="LE93" s="133"/>
      <c r="LF93" s="133"/>
      <c r="LG93" s="133"/>
      <c r="LI93" s="133"/>
      <c r="LJ93" s="133"/>
      <c r="LK93" s="133"/>
      <c r="LL93" s="133"/>
      <c r="LM93" s="133"/>
      <c r="LN93" s="133"/>
      <c r="LO93" s="133"/>
      <c r="LP93" s="133"/>
      <c r="LQ93" s="133"/>
      <c r="LR93" s="133"/>
      <c r="LS93" s="133"/>
      <c r="LT93" s="133"/>
      <c r="LV93" s="133"/>
      <c r="LW93" s="133"/>
      <c r="LX93" s="133"/>
      <c r="LY93" s="133"/>
      <c r="LZ93" s="133"/>
      <c r="MA93" s="133"/>
      <c r="MB93" s="133"/>
      <c r="MC93" s="133"/>
      <c r="MD93" s="133"/>
      <c r="ME93" s="133"/>
      <c r="MF93" s="133"/>
      <c r="MG93" s="133"/>
    </row>
    <row r="94">
      <c r="A94" s="172"/>
      <c r="B94" s="172"/>
      <c r="F94" s="59"/>
      <c r="G94" s="59"/>
      <c r="H94" s="133"/>
      <c r="I94" s="133"/>
      <c r="J94" s="133"/>
      <c r="K94" s="133"/>
      <c r="L94" s="133"/>
      <c r="M94" s="133"/>
      <c r="N94" s="133"/>
      <c r="O94" s="133"/>
      <c r="P94" s="133"/>
      <c r="Q94" s="133"/>
      <c r="R94" s="133"/>
      <c r="S94" s="133"/>
      <c r="T94" s="133"/>
      <c r="V94" s="133"/>
      <c r="W94" s="133"/>
      <c r="X94" s="133"/>
      <c r="Y94" s="133"/>
      <c r="Z94" s="133"/>
      <c r="AA94" s="133"/>
      <c r="AB94" s="133"/>
      <c r="AC94" s="133"/>
      <c r="AD94" s="133"/>
      <c r="AE94" s="133"/>
      <c r="AF94" s="133"/>
      <c r="AG94" s="133"/>
      <c r="AI94" s="133"/>
      <c r="AJ94" s="133"/>
      <c r="AK94" s="133"/>
      <c r="AL94" s="133"/>
      <c r="AM94" s="133"/>
      <c r="AN94" s="133"/>
      <c r="AO94" s="133"/>
      <c r="AP94" s="133"/>
      <c r="AQ94" s="133"/>
      <c r="AR94" s="133"/>
      <c r="AS94" s="133"/>
      <c r="AT94" s="133"/>
      <c r="AV94" s="133"/>
      <c r="AW94" s="133"/>
      <c r="AX94" s="133"/>
      <c r="AY94" s="133"/>
      <c r="AZ94" s="133"/>
      <c r="BA94" s="133"/>
      <c r="BB94" s="133"/>
      <c r="BC94" s="133"/>
      <c r="BD94" s="133"/>
      <c r="BE94" s="133"/>
      <c r="BF94" s="133"/>
      <c r="BG94" s="133"/>
      <c r="BI94" s="133"/>
      <c r="BJ94" s="133"/>
      <c r="BK94" s="133"/>
      <c r="BL94" s="133"/>
      <c r="BM94" s="133"/>
      <c r="BN94" s="133"/>
      <c r="BO94" s="133"/>
      <c r="BP94" s="133"/>
      <c r="BQ94" s="133"/>
      <c r="BR94" s="133"/>
      <c r="BS94" s="133"/>
      <c r="BT94" s="133"/>
      <c r="BV94" s="133"/>
      <c r="BW94" s="133"/>
      <c r="BX94" s="133"/>
      <c r="BY94" s="133"/>
      <c r="BZ94" s="133"/>
      <c r="CA94" s="133"/>
      <c r="CB94" s="133"/>
      <c r="CC94" s="133"/>
      <c r="CD94" s="133"/>
      <c r="CE94" s="133"/>
      <c r="CF94" s="133"/>
      <c r="CG94" s="133"/>
      <c r="CI94" s="133"/>
      <c r="CJ94" s="133"/>
      <c r="CK94" s="133"/>
      <c r="CL94" s="133"/>
      <c r="CM94" s="133"/>
      <c r="CN94" s="133"/>
      <c r="CO94" s="133"/>
      <c r="CP94" s="133"/>
      <c r="CQ94" s="133"/>
      <c r="CR94" s="133"/>
      <c r="CS94" s="133"/>
      <c r="CT94" s="133"/>
      <c r="CV94" s="133"/>
      <c r="CW94" s="133"/>
      <c r="CX94" s="133"/>
      <c r="CY94" s="133"/>
      <c r="CZ94" s="133"/>
      <c r="DA94" s="133"/>
      <c r="DB94" s="133"/>
      <c r="DC94" s="133"/>
      <c r="DD94" s="133"/>
      <c r="DE94" s="133"/>
      <c r="DF94" s="133"/>
      <c r="DG94" s="133"/>
      <c r="DI94" s="133"/>
      <c r="DJ94" s="133"/>
      <c r="DK94" s="133"/>
      <c r="DL94" s="133"/>
      <c r="DM94" s="133"/>
      <c r="DN94" s="133"/>
      <c r="DO94" s="133"/>
      <c r="DP94" s="133"/>
      <c r="DQ94" s="133"/>
      <c r="DR94" s="133"/>
      <c r="DS94" s="133"/>
      <c r="DT94" s="133"/>
      <c r="DV94" s="133"/>
      <c r="DW94" s="133"/>
      <c r="DX94" s="133"/>
      <c r="DY94" s="133"/>
      <c r="DZ94" s="133"/>
      <c r="EA94" s="133"/>
      <c r="EB94" s="133"/>
      <c r="EC94" s="133"/>
      <c r="ED94" s="133"/>
      <c r="EE94" s="133"/>
      <c r="EF94" s="133"/>
      <c r="EG94" s="133"/>
      <c r="EI94" s="133"/>
      <c r="EJ94" s="133"/>
      <c r="EK94" s="133"/>
      <c r="EL94" s="133"/>
      <c r="EM94" s="133"/>
      <c r="EN94" s="133"/>
      <c r="EO94" s="133"/>
      <c r="EP94" s="133"/>
      <c r="EQ94" s="133"/>
      <c r="ER94" s="133"/>
      <c r="ES94" s="133"/>
      <c r="ET94" s="133"/>
      <c r="EV94" s="133"/>
      <c r="EW94" s="133"/>
      <c r="EX94" s="133"/>
      <c r="EY94" s="133"/>
      <c r="EZ94" s="133"/>
      <c r="FA94" s="133"/>
      <c r="FB94" s="133"/>
      <c r="FC94" s="133"/>
      <c r="FD94" s="133"/>
      <c r="FE94" s="133"/>
      <c r="FF94" s="133"/>
      <c r="FG94" s="133"/>
      <c r="FI94" s="133"/>
      <c r="FJ94" s="133"/>
      <c r="FK94" s="133"/>
      <c r="FL94" s="133"/>
      <c r="FM94" s="133"/>
      <c r="FN94" s="133"/>
      <c r="FO94" s="133"/>
      <c r="FP94" s="133"/>
      <c r="FQ94" s="133"/>
      <c r="FR94" s="133"/>
      <c r="FS94" s="133"/>
      <c r="FT94" s="133"/>
      <c r="FV94" s="133"/>
      <c r="FW94" s="133"/>
      <c r="FX94" s="133"/>
      <c r="FY94" s="133"/>
      <c r="FZ94" s="133"/>
      <c r="GA94" s="133"/>
      <c r="GB94" s="133"/>
      <c r="GC94" s="133"/>
      <c r="GD94" s="133"/>
      <c r="GE94" s="133"/>
      <c r="GF94" s="133"/>
      <c r="GG94" s="133"/>
      <c r="GI94" s="133"/>
      <c r="GJ94" s="133"/>
      <c r="GK94" s="133"/>
      <c r="GL94" s="133"/>
      <c r="GM94" s="133"/>
      <c r="GN94" s="133"/>
      <c r="GO94" s="133"/>
      <c r="GP94" s="133"/>
      <c r="GQ94" s="133"/>
      <c r="GR94" s="133"/>
      <c r="GS94" s="133"/>
      <c r="GT94" s="133"/>
      <c r="GV94" s="133"/>
      <c r="GW94" s="133"/>
      <c r="GX94" s="133"/>
      <c r="GY94" s="133"/>
      <c r="GZ94" s="133"/>
      <c r="HA94" s="133"/>
      <c r="HB94" s="133"/>
      <c r="HC94" s="133"/>
      <c r="HD94" s="133"/>
      <c r="HE94" s="133"/>
      <c r="HF94" s="133"/>
      <c r="HG94" s="133"/>
      <c r="HI94" s="133"/>
      <c r="HJ94" s="133"/>
      <c r="HK94" s="133"/>
      <c r="HL94" s="133"/>
      <c r="HM94" s="133"/>
      <c r="HN94" s="133"/>
      <c r="HO94" s="133"/>
      <c r="HP94" s="133"/>
      <c r="HQ94" s="133"/>
      <c r="HR94" s="133"/>
      <c r="HS94" s="133"/>
      <c r="HT94" s="133"/>
      <c r="HV94" s="133"/>
      <c r="HW94" s="133"/>
      <c r="HX94" s="133"/>
      <c r="HY94" s="133"/>
      <c r="HZ94" s="133"/>
      <c r="IA94" s="133"/>
      <c r="IB94" s="133"/>
      <c r="IC94" s="133"/>
      <c r="ID94" s="133"/>
      <c r="IE94" s="133"/>
      <c r="IF94" s="133"/>
      <c r="IG94" s="133"/>
      <c r="II94" s="133"/>
      <c r="IJ94" s="133"/>
      <c r="IK94" s="133"/>
      <c r="IL94" s="133"/>
      <c r="IM94" s="133"/>
      <c r="IN94" s="133"/>
      <c r="IO94" s="133"/>
      <c r="IP94" s="133"/>
      <c r="IQ94" s="133"/>
      <c r="IR94" s="133"/>
      <c r="IS94" s="133"/>
      <c r="IT94" s="133"/>
      <c r="IV94" s="133"/>
      <c r="IW94" s="133"/>
      <c r="IX94" s="133"/>
      <c r="IY94" s="133"/>
      <c r="IZ94" s="133"/>
      <c r="JA94" s="133"/>
      <c r="JB94" s="133"/>
      <c r="JC94" s="133"/>
      <c r="JD94" s="133"/>
      <c r="JE94" s="133"/>
      <c r="JF94" s="133"/>
      <c r="JG94" s="133"/>
      <c r="JI94" s="133"/>
      <c r="JJ94" s="133"/>
      <c r="JK94" s="133"/>
      <c r="JL94" s="133"/>
      <c r="JM94" s="133"/>
      <c r="JN94" s="133"/>
      <c r="JO94" s="133"/>
      <c r="JP94" s="133"/>
      <c r="JQ94" s="133"/>
      <c r="JR94" s="133"/>
      <c r="JS94" s="133"/>
      <c r="JT94" s="133"/>
      <c r="JV94" s="133"/>
      <c r="JW94" s="133"/>
      <c r="JX94" s="133"/>
      <c r="JY94" s="133"/>
      <c r="JZ94" s="133"/>
      <c r="KA94" s="133"/>
      <c r="KB94" s="133"/>
      <c r="KC94" s="133"/>
      <c r="KD94" s="133"/>
      <c r="KE94" s="133"/>
      <c r="KF94" s="133"/>
      <c r="KG94" s="133"/>
      <c r="KI94" s="133"/>
      <c r="KJ94" s="133"/>
      <c r="KK94" s="133"/>
      <c r="KL94" s="133"/>
      <c r="KM94" s="133"/>
      <c r="KN94" s="133"/>
      <c r="KO94" s="133"/>
      <c r="KP94" s="133"/>
      <c r="KQ94" s="133"/>
      <c r="KR94" s="133"/>
      <c r="KS94" s="133"/>
      <c r="KT94" s="133"/>
      <c r="KV94" s="133"/>
      <c r="KW94" s="133"/>
      <c r="KX94" s="133"/>
      <c r="KY94" s="133"/>
      <c r="KZ94" s="133"/>
      <c r="LA94" s="133"/>
      <c r="LB94" s="133"/>
      <c r="LC94" s="133"/>
      <c r="LD94" s="133"/>
      <c r="LE94" s="133"/>
      <c r="LF94" s="133"/>
      <c r="LG94" s="133"/>
      <c r="LI94" s="133"/>
      <c r="LJ94" s="133"/>
      <c r="LK94" s="133"/>
      <c r="LL94" s="133"/>
      <c r="LM94" s="133"/>
      <c r="LN94" s="133"/>
      <c r="LO94" s="133"/>
      <c r="LP94" s="133"/>
      <c r="LQ94" s="133"/>
      <c r="LR94" s="133"/>
      <c r="LS94" s="133"/>
      <c r="LT94" s="133"/>
      <c r="LV94" s="133"/>
      <c r="LW94" s="133"/>
      <c r="LX94" s="133"/>
      <c r="LY94" s="133"/>
      <c r="LZ94" s="133"/>
      <c r="MA94" s="133"/>
      <c r="MB94" s="133"/>
      <c r="MC94" s="133"/>
      <c r="MD94" s="133"/>
      <c r="ME94" s="133"/>
      <c r="MF94" s="133"/>
      <c r="MG94" s="133"/>
    </row>
    <row r="95">
      <c r="A95" s="172"/>
      <c r="B95" s="172"/>
      <c r="F95" s="59"/>
      <c r="G95" s="59"/>
      <c r="H95" s="133"/>
      <c r="I95" s="133"/>
      <c r="J95" s="133"/>
      <c r="K95" s="133"/>
      <c r="L95" s="133"/>
      <c r="M95" s="133"/>
      <c r="N95" s="133"/>
      <c r="O95" s="133"/>
      <c r="P95" s="133"/>
      <c r="Q95" s="133"/>
      <c r="R95" s="133"/>
      <c r="S95" s="133"/>
      <c r="T95" s="133"/>
      <c r="V95" s="133"/>
      <c r="W95" s="133"/>
      <c r="X95" s="133"/>
      <c r="Y95" s="133"/>
      <c r="Z95" s="133"/>
      <c r="AA95" s="133"/>
      <c r="AB95" s="133"/>
      <c r="AC95" s="133"/>
      <c r="AD95" s="133"/>
      <c r="AE95" s="133"/>
      <c r="AF95" s="133"/>
      <c r="AG95" s="133"/>
      <c r="AI95" s="133"/>
      <c r="AJ95" s="133"/>
      <c r="AK95" s="133"/>
      <c r="AL95" s="133"/>
      <c r="AM95" s="133"/>
      <c r="AN95" s="133"/>
      <c r="AO95" s="133"/>
      <c r="AP95" s="133"/>
      <c r="AQ95" s="133"/>
      <c r="AR95" s="133"/>
      <c r="AS95" s="133"/>
      <c r="AT95" s="133"/>
      <c r="AV95" s="133"/>
      <c r="AW95" s="133"/>
      <c r="AX95" s="133"/>
      <c r="AY95" s="133"/>
      <c r="AZ95" s="133"/>
      <c r="BA95" s="133"/>
      <c r="BB95" s="133"/>
      <c r="BC95" s="133"/>
      <c r="BD95" s="133"/>
      <c r="BE95" s="133"/>
      <c r="BF95" s="133"/>
      <c r="BG95" s="133"/>
      <c r="BI95" s="133"/>
      <c r="BJ95" s="133"/>
      <c r="BK95" s="133"/>
      <c r="BL95" s="133"/>
      <c r="BM95" s="133"/>
      <c r="BN95" s="133"/>
      <c r="BO95" s="133"/>
      <c r="BP95" s="133"/>
      <c r="BQ95" s="133"/>
      <c r="BR95" s="133"/>
      <c r="BS95" s="133"/>
      <c r="BT95" s="133"/>
      <c r="BV95" s="133"/>
      <c r="BW95" s="133"/>
      <c r="BX95" s="133"/>
      <c r="BY95" s="133"/>
      <c r="BZ95" s="133"/>
      <c r="CA95" s="133"/>
      <c r="CB95" s="133"/>
      <c r="CC95" s="133"/>
      <c r="CD95" s="133"/>
      <c r="CE95" s="133"/>
      <c r="CF95" s="133"/>
      <c r="CG95" s="133"/>
      <c r="CI95" s="133"/>
      <c r="CJ95" s="133"/>
      <c r="CK95" s="133"/>
      <c r="CL95" s="133"/>
      <c r="CM95" s="133"/>
      <c r="CN95" s="133"/>
      <c r="CO95" s="133"/>
      <c r="CP95" s="133"/>
      <c r="CQ95" s="133"/>
      <c r="CR95" s="133"/>
      <c r="CS95" s="133"/>
      <c r="CT95" s="133"/>
      <c r="CV95" s="133"/>
      <c r="CW95" s="133"/>
      <c r="CX95" s="133"/>
      <c r="CY95" s="133"/>
      <c r="CZ95" s="133"/>
      <c r="DA95" s="133"/>
      <c r="DB95" s="133"/>
      <c r="DC95" s="133"/>
      <c r="DD95" s="133"/>
      <c r="DE95" s="133"/>
      <c r="DF95" s="133"/>
      <c r="DG95" s="133"/>
      <c r="DI95" s="133"/>
      <c r="DJ95" s="133"/>
      <c r="DK95" s="133"/>
      <c r="DL95" s="133"/>
      <c r="DM95" s="133"/>
      <c r="DN95" s="133"/>
      <c r="DO95" s="133"/>
      <c r="DP95" s="133"/>
      <c r="DQ95" s="133"/>
      <c r="DR95" s="133"/>
      <c r="DS95" s="133"/>
      <c r="DT95" s="133"/>
      <c r="DV95" s="133"/>
      <c r="DW95" s="133"/>
      <c r="DX95" s="133"/>
      <c r="DY95" s="133"/>
      <c r="DZ95" s="133"/>
      <c r="EA95" s="133"/>
      <c r="EB95" s="133"/>
      <c r="EC95" s="133"/>
      <c r="ED95" s="133"/>
      <c r="EE95" s="133"/>
      <c r="EF95" s="133"/>
      <c r="EG95" s="133"/>
      <c r="EI95" s="133"/>
      <c r="EJ95" s="133"/>
      <c r="EK95" s="133"/>
      <c r="EL95" s="133"/>
      <c r="EM95" s="133"/>
      <c r="EN95" s="133"/>
      <c r="EO95" s="133"/>
      <c r="EP95" s="133"/>
      <c r="EQ95" s="133"/>
      <c r="ER95" s="133"/>
      <c r="ES95" s="133"/>
      <c r="ET95" s="133"/>
      <c r="EV95" s="133"/>
      <c r="EW95" s="133"/>
      <c r="EX95" s="133"/>
      <c r="EY95" s="133"/>
      <c r="EZ95" s="133"/>
      <c r="FA95" s="133"/>
      <c r="FB95" s="133"/>
      <c r="FC95" s="133"/>
      <c r="FD95" s="133"/>
      <c r="FE95" s="133"/>
      <c r="FF95" s="133"/>
      <c r="FG95" s="133"/>
      <c r="FI95" s="133"/>
      <c r="FJ95" s="133"/>
      <c r="FK95" s="133"/>
      <c r="FL95" s="133"/>
      <c r="FM95" s="133"/>
      <c r="FN95" s="133"/>
      <c r="FO95" s="133"/>
      <c r="FP95" s="133"/>
      <c r="FQ95" s="133"/>
      <c r="FR95" s="133"/>
      <c r="FS95" s="133"/>
      <c r="FT95" s="133"/>
      <c r="FV95" s="133"/>
      <c r="FW95" s="133"/>
      <c r="FX95" s="133"/>
      <c r="FY95" s="133"/>
      <c r="FZ95" s="133"/>
      <c r="GA95" s="133"/>
      <c r="GB95" s="133"/>
      <c r="GC95" s="133"/>
      <c r="GD95" s="133"/>
      <c r="GE95" s="133"/>
      <c r="GF95" s="133"/>
      <c r="GG95" s="133"/>
      <c r="GI95" s="133"/>
      <c r="GJ95" s="133"/>
      <c r="GK95" s="133"/>
      <c r="GL95" s="133"/>
      <c r="GM95" s="133"/>
      <c r="GN95" s="133"/>
      <c r="GO95" s="133"/>
      <c r="GP95" s="133"/>
      <c r="GQ95" s="133"/>
      <c r="GR95" s="133"/>
      <c r="GS95" s="133"/>
      <c r="GT95" s="133"/>
      <c r="GV95" s="133"/>
      <c r="GW95" s="133"/>
      <c r="GX95" s="133"/>
      <c r="GY95" s="133"/>
      <c r="GZ95" s="133"/>
      <c r="HA95" s="133"/>
      <c r="HB95" s="133"/>
      <c r="HC95" s="133"/>
      <c r="HD95" s="133"/>
      <c r="HE95" s="133"/>
      <c r="HF95" s="133"/>
      <c r="HG95" s="133"/>
      <c r="HI95" s="133"/>
      <c r="HJ95" s="133"/>
      <c r="HK95" s="133"/>
      <c r="HL95" s="133"/>
      <c r="HM95" s="133"/>
      <c r="HN95" s="133"/>
      <c r="HO95" s="133"/>
      <c r="HP95" s="133"/>
      <c r="HQ95" s="133"/>
      <c r="HR95" s="133"/>
      <c r="HS95" s="133"/>
      <c r="HT95" s="133"/>
      <c r="HV95" s="133"/>
      <c r="HW95" s="133"/>
      <c r="HX95" s="133"/>
      <c r="HY95" s="133"/>
      <c r="HZ95" s="133"/>
      <c r="IA95" s="133"/>
      <c r="IB95" s="133"/>
      <c r="IC95" s="133"/>
      <c r="ID95" s="133"/>
      <c r="IE95" s="133"/>
      <c r="IF95" s="133"/>
      <c r="IG95" s="133"/>
      <c r="II95" s="133"/>
      <c r="IJ95" s="133"/>
      <c r="IK95" s="133"/>
      <c r="IL95" s="133"/>
      <c r="IM95" s="133"/>
      <c r="IN95" s="133"/>
      <c r="IO95" s="133"/>
      <c r="IP95" s="133"/>
      <c r="IQ95" s="133"/>
      <c r="IR95" s="133"/>
      <c r="IS95" s="133"/>
      <c r="IT95" s="133"/>
      <c r="IV95" s="133"/>
      <c r="IW95" s="133"/>
      <c r="IX95" s="133"/>
      <c r="IY95" s="133"/>
      <c r="IZ95" s="133"/>
      <c r="JA95" s="133"/>
      <c r="JB95" s="133"/>
      <c r="JC95" s="133"/>
      <c r="JD95" s="133"/>
      <c r="JE95" s="133"/>
      <c r="JF95" s="133"/>
      <c r="JG95" s="133"/>
      <c r="JI95" s="133"/>
      <c r="JJ95" s="133"/>
      <c r="JK95" s="133"/>
      <c r="JL95" s="133"/>
      <c r="JM95" s="133"/>
      <c r="JN95" s="133"/>
      <c r="JO95" s="133"/>
      <c r="JP95" s="133"/>
      <c r="JQ95" s="133"/>
      <c r="JR95" s="133"/>
      <c r="JS95" s="133"/>
      <c r="JT95" s="133"/>
      <c r="JV95" s="133"/>
      <c r="JW95" s="133"/>
      <c r="JX95" s="133"/>
      <c r="JY95" s="133"/>
      <c r="JZ95" s="133"/>
      <c r="KA95" s="133"/>
      <c r="KB95" s="133"/>
      <c r="KC95" s="133"/>
      <c r="KD95" s="133"/>
      <c r="KE95" s="133"/>
      <c r="KF95" s="133"/>
      <c r="KG95" s="133"/>
      <c r="KI95" s="133"/>
      <c r="KJ95" s="133"/>
      <c r="KK95" s="133"/>
      <c r="KL95" s="133"/>
      <c r="KM95" s="133"/>
      <c r="KN95" s="133"/>
      <c r="KO95" s="133"/>
      <c r="KP95" s="133"/>
      <c r="KQ95" s="133"/>
      <c r="KR95" s="133"/>
      <c r="KS95" s="133"/>
      <c r="KT95" s="133"/>
      <c r="KV95" s="133"/>
      <c r="KW95" s="133"/>
      <c r="KX95" s="133"/>
      <c r="KY95" s="133"/>
      <c r="KZ95" s="133"/>
      <c r="LA95" s="133"/>
      <c r="LB95" s="133"/>
      <c r="LC95" s="133"/>
      <c r="LD95" s="133"/>
      <c r="LE95" s="133"/>
      <c r="LF95" s="133"/>
      <c r="LG95" s="133"/>
      <c r="LI95" s="133"/>
      <c r="LJ95" s="133"/>
      <c r="LK95" s="133"/>
      <c r="LL95" s="133"/>
      <c r="LM95" s="133"/>
      <c r="LN95" s="133"/>
      <c r="LO95" s="133"/>
      <c r="LP95" s="133"/>
      <c r="LQ95" s="133"/>
      <c r="LR95" s="133"/>
      <c r="LS95" s="133"/>
      <c r="LT95" s="133"/>
      <c r="LV95" s="133"/>
      <c r="LW95" s="133"/>
      <c r="LX95" s="133"/>
      <c r="LY95" s="133"/>
      <c r="LZ95" s="133"/>
      <c r="MA95" s="133"/>
      <c r="MB95" s="133"/>
      <c r="MC95" s="133"/>
      <c r="MD95" s="133"/>
      <c r="ME95" s="133"/>
      <c r="MF95" s="133"/>
      <c r="MG95" s="133"/>
    </row>
    <row r="96">
      <c r="A96" s="172"/>
      <c r="B96" s="172"/>
      <c r="F96" s="59"/>
      <c r="G96" s="59"/>
      <c r="H96" s="133"/>
      <c r="I96" s="133"/>
      <c r="J96" s="133"/>
      <c r="K96" s="133"/>
      <c r="L96" s="133"/>
      <c r="M96" s="133"/>
      <c r="N96" s="133"/>
      <c r="O96" s="133"/>
      <c r="P96" s="133"/>
      <c r="Q96" s="133"/>
      <c r="R96" s="133"/>
      <c r="S96" s="133"/>
      <c r="T96" s="133"/>
      <c r="V96" s="133"/>
      <c r="W96" s="133"/>
      <c r="X96" s="133"/>
      <c r="Y96" s="133"/>
      <c r="Z96" s="133"/>
      <c r="AA96" s="133"/>
      <c r="AB96" s="133"/>
      <c r="AC96" s="133"/>
      <c r="AD96" s="133"/>
      <c r="AE96" s="133"/>
      <c r="AF96" s="133"/>
      <c r="AG96" s="133"/>
      <c r="AI96" s="133"/>
      <c r="AJ96" s="133"/>
      <c r="AK96" s="133"/>
      <c r="AL96" s="133"/>
      <c r="AM96" s="133"/>
      <c r="AN96" s="133"/>
      <c r="AO96" s="133"/>
      <c r="AP96" s="133"/>
      <c r="AQ96" s="133"/>
      <c r="AR96" s="133"/>
      <c r="AS96" s="133"/>
      <c r="AT96" s="133"/>
      <c r="AV96" s="133"/>
      <c r="AW96" s="133"/>
      <c r="AX96" s="133"/>
      <c r="AY96" s="133"/>
      <c r="AZ96" s="133"/>
      <c r="BA96" s="133"/>
      <c r="BB96" s="133"/>
      <c r="BC96" s="133"/>
      <c r="BD96" s="133"/>
      <c r="BE96" s="133"/>
      <c r="BF96" s="133"/>
      <c r="BG96" s="133"/>
      <c r="BI96" s="133"/>
      <c r="BJ96" s="133"/>
      <c r="BK96" s="133"/>
      <c r="BL96" s="133"/>
      <c r="BM96" s="133"/>
      <c r="BN96" s="133"/>
      <c r="BO96" s="133"/>
      <c r="BP96" s="133"/>
      <c r="BQ96" s="133"/>
      <c r="BR96" s="133"/>
      <c r="BS96" s="133"/>
      <c r="BT96" s="133"/>
      <c r="BV96" s="133"/>
      <c r="BW96" s="133"/>
      <c r="BX96" s="133"/>
      <c r="BY96" s="133"/>
      <c r="BZ96" s="133"/>
      <c r="CA96" s="133"/>
      <c r="CB96" s="133"/>
      <c r="CC96" s="133"/>
      <c r="CD96" s="133"/>
      <c r="CE96" s="133"/>
      <c r="CF96" s="133"/>
      <c r="CG96" s="133"/>
      <c r="CI96" s="133"/>
      <c r="CJ96" s="133"/>
      <c r="CK96" s="133"/>
      <c r="CL96" s="133"/>
      <c r="CM96" s="133"/>
      <c r="CN96" s="133"/>
      <c r="CO96" s="133"/>
      <c r="CP96" s="133"/>
      <c r="CQ96" s="133"/>
      <c r="CR96" s="133"/>
      <c r="CS96" s="133"/>
      <c r="CT96" s="133"/>
      <c r="CV96" s="133"/>
      <c r="CW96" s="133"/>
      <c r="CX96" s="133"/>
      <c r="CY96" s="133"/>
      <c r="CZ96" s="133"/>
      <c r="DA96" s="133"/>
      <c r="DB96" s="133"/>
      <c r="DC96" s="133"/>
      <c r="DD96" s="133"/>
      <c r="DE96" s="133"/>
      <c r="DF96" s="133"/>
      <c r="DG96" s="133"/>
      <c r="DI96" s="133"/>
      <c r="DJ96" s="133"/>
      <c r="DK96" s="133"/>
      <c r="DL96" s="133"/>
      <c r="DM96" s="133"/>
      <c r="DN96" s="133"/>
      <c r="DO96" s="133"/>
      <c r="DP96" s="133"/>
      <c r="DQ96" s="133"/>
      <c r="DR96" s="133"/>
      <c r="DS96" s="133"/>
      <c r="DT96" s="133"/>
      <c r="DV96" s="133"/>
      <c r="DW96" s="133"/>
      <c r="DX96" s="133"/>
      <c r="DY96" s="133"/>
      <c r="DZ96" s="133"/>
      <c r="EA96" s="133"/>
      <c r="EB96" s="133"/>
      <c r="EC96" s="133"/>
      <c r="ED96" s="133"/>
      <c r="EE96" s="133"/>
      <c r="EF96" s="133"/>
      <c r="EG96" s="133"/>
      <c r="EI96" s="133"/>
      <c r="EJ96" s="133"/>
      <c r="EK96" s="133"/>
      <c r="EL96" s="133"/>
      <c r="EM96" s="133"/>
      <c r="EN96" s="133"/>
      <c r="EO96" s="133"/>
      <c r="EP96" s="133"/>
      <c r="EQ96" s="133"/>
      <c r="ER96" s="133"/>
      <c r="ES96" s="133"/>
      <c r="ET96" s="133"/>
      <c r="EV96" s="133"/>
      <c r="EW96" s="133"/>
      <c r="EX96" s="133"/>
      <c r="EY96" s="133"/>
      <c r="EZ96" s="133"/>
      <c r="FA96" s="133"/>
      <c r="FB96" s="133"/>
      <c r="FC96" s="133"/>
      <c r="FD96" s="133"/>
      <c r="FE96" s="133"/>
      <c r="FF96" s="133"/>
      <c r="FG96" s="133"/>
      <c r="FI96" s="133"/>
      <c r="FJ96" s="133"/>
      <c r="FK96" s="133"/>
      <c r="FL96" s="133"/>
      <c r="FM96" s="133"/>
      <c r="FN96" s="133"/>
      <c r="FO96" s="133"/>
      <c r="FP96" s="133"/>
      <c r="FQ96" s="133"/>
      <c r="FR96" s="133"/>
      <c r="FS96" s="133"/>
      <c r="FT96" s="133"/>
      <c r="FV96" s="133"/>
      <c r="FW96" s="133"/>
      <c r="FX96" s="133"/>
      <c r="FY96" s="133"/>
      <c r="FZ96" s="133"/>
      <c r="GA96" s="133"/>
      <c r="GB96" s="133"/>
      <c r="GC96" s="133"/>
      <c r="GD96" s="133"/>
      <c r="GE96" s="133"/>
      <c r="GF96" s="133"/>
      <c r="GG96" s="133"/>
      <c r="GI96" s="133"/>
      <c r="GJ96" s="133"/>
      <c r="GK96" s="133"/>
      <c r="GL96" s="133"/>
      <c r="GM96" s="133"/>
      <c r="GN96" s="133"/>
      <c r="GO96" s="133"/>
      <c r="GP96" s="133"/>
      <c r="GQ96" s="133"/>
      <c r="GR96" s="133"/>
      <c r="GS96" s="133"/>
      <c r="GT96" s="133"/>
      <c r="GV96" s="133"/>
      <c r="GW96" s="133"/>
      <c r="GX96" s="133"/>
      <c r="GY96" s="133"/>
      <c r="GZ96" s="133"/>
      <c r="HA96" s="133"/>
      <c r="HB96" s="133"/>
      <c r="HC96" s="133"/>
      <c r="HD96" s="133"/>
      <c r="HE96" s="133"/>
      <c r="HF96" s="133"/>
      <c r="HG96" s="133"/>
      <c r="HI96" s="133"/>
      <c r="HJ96" s="133"/>
      <c r="HK96" s="133"/>
      <c r="HL96" s="133"/>
      <c r="HM96" s="133"/>
      <c r="HN96" s="133"/>
      <c r="HO96" s="133"/>
      <c r="HP96" s="133"/>
      <c r="HQ96" s="133"/>
      <c r="HR96" s="133"/>
      <c r="HS96" s="133"/>
      <c r="HT96" s="133"/>
      <c r="HV96" s="133"/>
      <c r="HW96" s="133"/>
      <c r="HX96" s="133"/>
      <c r="HY96" s="133"/>
      <c r="HZ96" s="133"/>
      <c r="IA96" s="133"/>
      <c r="IB96" s="133"/>
      <c r="IC96" s="133"/>
      <c r="ID96" s="133"/>
      <c r="IE96" s="133"/>
      <c r="IF96" s="133"/>
      <c r="IG96" s="133"/>
      <c r="II96" s="133"/>
      <c r="IJ96" s="133"/>
      <c r="IK96" s="133"/>
      <c r="IL96" s="133"/>
      <c r="IM96" s="133"/>
      <c r="IN96" s="133"/>
      <c r="IO96" s="133"/>
      <c r="IP96" s="133"/>
      <c r="IQ96" s="133"/>
      <c r="IR96" s="133"/>
      <c r="IS96" s="133"/>
      <c r="IT96" s="133"/>
      <c r="IV96" s="133"/>
      <c r="IW96" s="133"/>
      <c r="IX96" s="133"/>
      <c r="IY96" s="133"/>
      <c r="IZ96" s="133"/>
      <c r="JA96" s="133"/>
      <c r="JB96" s="133"/>
      <c r="JC96" s="133"/>
      <c r="JD96" s="133"/>
      <c r="JE96" s="133"/>
      <c r="JF96" s="133"/>
      <c r="JG96" s="133"/>
      <c r="JI96" s="133"/>
      <c r="JJ96" s="133"/>
      <c r="JK96" s="133"/>
      <c r="JL96" s="133"/>
      <c r="JM96" s="133"/>
      <c r="JN96" s="133"/>
      <c r="JO96" s="133"/>
      <c r="JP96" s="133"/>
      <c r="JQ96" s="133"/>
      <c r="JR96" s="133"/>
      <c r="JS96" s="133"/>
      <c r="JT96" s="133"/>
      <c r="JV96" s="133"/>
      <c r="JW96" s="133"/>
      <c r="JX96" s="133"/>
      <c r="JY96" s="133"/>
      <c r="JZ96" s="133"/>
      <c r="KA96" s="133"/>
      <c r="KB96" s="133"/>
      <c r="KC96" s="133"/>
      <c r="KD96" s="133"/>
      <c r="KE96" s="133"/>
      <c r="KF96" s="133"/>
      <c r="KG96" s="133"/>
      <c r="KI96" s="133"/>
      <c r="KJ96" s="133"/>
      <c r="KK96" s="133"/>
      <c r="KL96" s="133"/>
      <c r="KM96" s="133"/>
      <c r="KN96" s="133"/>
      <c r="KO96" s="133"/>
      <c r="KP96" s="133"/>
      <c r="KQ96" s="133"/>
      <c r="KR96" s="133"/>
      <c r="KS96" s="133"/>
      <c r="KT96" s="133"/>
      <c r="KV96" s="133"/>
      <c r="KW96" s="133"/>
      <c r="KX96" s="133"/>
      <c r="KY96" s="133"/>
      <c r="KZ96" s="133"/>
      <c r="LA96" s="133"/>
      <c r="LB96" s="133"/>
      <c r="LC96" s="133"/>
      <c r="LD96" s="133"/>
      <c r="LE96" s="133"/>
      <c r="LF96" s="133"/>
      <c r="LG96" s="133"/>
      <c r="LI96" s="133"/>
      <c r="LJ96" s="133"/>
      <c r="LK96" s="133"/>
      <c r="LL96" s="133"/>
      <c r="LM96" s="133"/>
      <c r="LN96" s="133"/>
      <c r="LO96" s="133"/>
      <c r="LP96" s="133"/>
      <c r="LQ96" s="133"/>
      <c r="LR96" s="133"/>
      <c r="LS96" s="133"/>
      <c r="LT96" s="133"/>
      <c r="LV96" s="133"/>
      <c r="LW96" s="133"/>
      <c r="LX96" s="133"/>
      <c r="LY96" s="133"/>
      <c r="LZ96" s="133"/>
      <c r="MA96" s="133"/>
      <c r="MB96" s="133"/>
      <c r="MC96" s="133"/>
      <c r="MD96" s="133"/>
      <c r="ME96" s="133"/>
      <c r="MF96" s="133"/>
      <c r="MG96" s="133"/>
    </row>
    <row r="97">
      <c r="A97" s="172"/>
      <c r="B97" s="172"/>
      <c r="F97" s="59"/>
      <c r="G97" s="59"/>
      <c r="H97" s="133"/>
      <c r="I97" s="133"/>
      <c r="J97" s="133"/>
      <c r="K97" s="133"/>
      <c r="L97" s="133"/>
      <c r="M97" s="133"/>
      <c r="N97" s="133"/>
      <c r="O97" s="133"/>
      <c r="P97" s="133"/>
      <c r="Q97" s="133"/>
      <c r="R97" s="133"/>
      <c r="S97" s="133"/>
      <c r="T97" s="133"/>
      <c r="V97" s="133"/>
      <c r="W97" s="133"/>
      <c r="X97" s="133"/>
      <c r="Y97" s="133"/>
      <c r="Z97" s="133"/>
      <c r="AA97" s="133"/>
      <c r="AB97" s="133"/>
      <c r="AC97" s="133"/>
      <c r="AD97" s="133"/>
      <c r="AE97" s="133"/>
      <c r="AF97" s="133"/>
      <c r="AG97" s="133"/>
      <c r="AI97" s="133"/>
      <c r="AJ97" s="133"/>
      <c r="AK97" s="133"/>
      <c r="AL97" s="133"/>
      <c r="AM97" s="133"/>
      <c r="AN97" s="133"/>
      <c r="AO97" s="133"/>
      <c r="AP97" s="133"/>
      <c r="AQ97" s="133"/>
      <c r="AR97" s="133"/>
      <c r="AS97" s="133"/>
      <c r="AT97" s="133"/>
      <c r="AV97" s="133"/>
      <c r="AW97" s="133"/>
      <c r="AX97" s="133"/>
      <c r="AY97" s="133"/>
      <c r="AZ97" s="133"/>
      <c r="BA97" s="133"/>
      <c r="BB97" s="133"/>
      <c r="BC97" s="133"/>
      <c r="BD97" s="133"/>
      <c r="BE97" s="133"/>
      <c r="BF97" s="133"/>
      <c r="BG97" s="133"/>
      <c r="BI97" s="133"/>
      <c r="BJ97" s="133"/>
      <c r="BK97" s="133"/>
      <c r="BL97" s="133"/>
      <c r="BM97" s="133"/>
      <c r="BN97" s="133"/>
      <c r="BO97" s="133"/>
      <c r="BP97" s="133"/>
      <c r="BQ97" s="133"/>
      <c r="BR97" s="133"/>
      <c r="BS97" s="133"/>
      <c r="BT97" s="133"/>
      <c r="BV97" s="133"/>
      <c r="BW97" s="133"/>
      <c r="BX97" s="133"/>
      <c r="BY97" s="133"/>
      <c r="BZ97" s="133"/>
      <c r="CA97" s="133"/>
      <c r="CB97" s="133"/>
      <c r="CC97" s="133"/>
      <c r="CD97" s="133"/>
      <c r="CE97" s="133"/>
      <c r="CF97" s="133"/>
      <c r="CG97" s="133"/>
      <c r="CI97" s="133"/>
      <c r="CJ97" s="133"/>
      <c r="CK97" s="133"/>
      <c r="CL97" s="133"/>
      <c r="CM97" s="133"/>
      <c r="CN97" s="133"/>
      <c r="CO97" s="133"/>
      <c r="CP97" s="133"/>
      <c r="CQ97" s="133"/>
      <c r="CR97" s="133"/>
      <c r="CS97" s="133"/>
      <c r="CT97" s="133"/>
      <c r="CV97" s="133"/>
      <c r="CW97" s="133"/>
      <c r="CX97" s="133"/>
      <c r="CY97" s="133"/>
      <c r="CZ97" s="133"/>
      <c r="DA97" s="133"/>
      <c r="DB97" s="133"/>
      <c r="DC97" s="133"/>
      <c r="DD97" s="133"/>
      <c r="DE97" s="133"/>
      <c r="DF97" s="133"/>
      <c r="DG97" s="133"/>
      <c r="DI97" s="133"/>
      <c r="DJ97" s="133"/>
      <c r="DK97" s="133"/>
      <c r="DL97" s="133"/>
      <c r="DM97" s="133"/>
      <c r="DN97" s="133"/>
      <c r="DO97" s="133"/>
      <c r="DP97" s="133"/>
      <c r="DQ97" s="133"/>
      <c r="DR97" s="133"/>
      <c r="DS97" s="133"/>
      <c r="DT97" s="133"/>
      <c r="DV97" s="133"/>
      <c r="DW97" s="133"/>
      <c r="DX97" s="133"/>
      <c r="DY97" s="133"/>
      <c r="DZ97" s="133"/>
      <c r="EA97" s="133"/>
      <c r="EB97" s="133"/>
      <c r="EC97" s="133"/>
      <c r="ED97" s="133"/>
      <c r="EE97" s="133"/>
      <c r="EF97" s="133"/>
      <c r="EG97" s="133"/>
      <c r="EI97" s="133"/>
      <c r="EJ97" s="133"/>
      <c r="EK97" s="133"/>
      <c r="EL97" s="133"/>
      <c r="EM97" s="133"/>
      <c r="EN97" s="133"/>
      <c r="EO97" s="133"/>
      <c r="EP97" s="133"/>
      <c r="EQ97" s="133"/>
      <c r="ER97" s="133"/>
      <c r="ES97" s="133"/>
      <c r="ET97" s="133"/>
      <c r="EV97" s="133"/>
      <c r="EW97" s="133"/>
      <c r="EX97" s="133"/>
      <c r="EY97" s="133"/>
      <c r="EZ97" s="133"/>
      <c r="FA97" s="133"/>
      <c r="FB97" s="133"/>
      <c r="FC97" s="133"/>
      <c r="FD97" s="133"/>
      <c r="FE97" s="133"/>
      <c r="FF97" s="133"/>
      <c r="FG97" s="133"/>
      <c r="FI97" s="133"/>
      <c r="FJ97" s="133"/>
      <c r="FK97" s="133"/>
      <c r="FL97" s="133"/>
      <c r="FM97" s="133"/>
      <c r="FN97" s="133"/>
      <c r="FO97" s="133"/>
      <c r="FP97" s="133"/>
      <c r="FQ97" s="133"/>
      <c r="FR97" s="133"/>
      <c r="FS97" s="133"/>
      <c r="FT97" s="133"/>
      <c r="FV97" s="133"/>
      <c r="FW97" s="133"/>
      <c r="FX97" s="133"/>
      <c r="FY97" s="133"/>
      <c r="FZ97" s="133"/>
      <c r="GA97" s="133"/>
      <c r="GB97" s="133"/>
      <c r="GC97" s="133"/>
      <c r="GD97" s="133"/>
      <c r="GE97" s="133"/>
      <c r="GF97" s="133"/>
      <c r="GG97" s="133"/>
      <c r="GI97" s="133"/>
      <c r="GJ97" s="133"/>
      <c r="GK97" s="133"/>
      <c r="GL97" s="133"/>
      <c r="GM97" s="133"/>
      <c r="GN97" s="133"/>
      <c r="GO97" s="133"/>
      <c r="GP97" s="133"/>
      <c r="GQ97" s="133"/>
      <c r="GR97" s="133"/>
      <c r="GS97" s="133"/>
      <c r="GT97" s="133"/>
      <c r="GV97" s="133"/>
      <c r="GW97" s="133"/>
      <c r="GX97" s="133"/>
      <c r="GY97" s="133"/>
      <c r="GZ97" s="133"/>
      <c r="HA97" s="133"/>
      <c r="HB97" s="133"/>
      <c r="HC97" s="133"/>
      <c r="HD97" s="133"/>
      <c r="HE97" s="133"/>
      <c r="HF97" s="133"/>
      <c r="HG97" s="133"/>
      <c r="HI97" s="133"/>
      <c r="HJ97" s="133"/>
      <c r="HK97" s="133"/>
      <c r="HL97" s="133"/>
      <c r="HM97" s="133"/>
      <c r="HN97" s="133"/>
      <c r="HO97" s="133"/>
      <c r="HP97" s="133"/>
      <c r="HQ97" s="133"/>
      <c r="HR97" s="133"/>
      <c r="HS97" s="133"/>
      <c r="HT97" s="133"/>
      <c r="HV97" s="133"/>
      <c r="HW97" s="133"/>
      <c r="HX97" s="133"/>
      <c r="HY97" s="133"/>
      <c r="HZ97" s="133"/>
      <c r="IA97" s="133"/>
      <c r="IB97" s="133"/>
      <c r="IC97" s="133"/>
      <c r="ID97" s="133"/>
      <c r="IE97" s="133"/>
      <c r="IF97" s="133"/>
      <c r="IG97" s="133"/>
      <c r="II97" s="133"/>
      <c r="IJ97" s="133"/>
      <c r="IK97" s="133"/>
      <c r="IL97" s="133"/>
      <c r="IM97" s="133"/>
      <c r="IN97" s="133"/>
      <c r="IO97" s="133"/>
      <c r="IP97" s="133"/>
      <c r="IQ97" s="133"/>
      <c r="IR97" s="133"/>
      <c r="IS97" s="133"/>
      <c r="IT97" s="133"/>
      <c r="IV97" s="133"/>
      <c r="IW97" s="133"/>
      <c r="IX97" s="133"/>
      <c r="IY97" s="133"/>
      <c r="IZ97" s="133"/>
      <c r="JA97" s="133"/>
      <c r="JB97" s="133"/>
      <c r="JC97" s="133"/>
      <c r="JD97" s="133"/>
      <c r="JE97" s="133"/>
      <c r="JF97" s="133"/>
      <c r="JG97" s="133"/>
      <c r="JI97" s="133"/>
      <c r="JJ97" s="133"/>
      <c r="JK97" s="133"/>
      <c r="JL97" s="133"/>
      <c r="JM97" s="133"/>
      <c r="JN97" s="133"/>
      <c r="JO97" s="133"/>
      <c r="JP97" s="133"/>
      <c r="JQ97" s="133"/>
      <c r="JR97" s="133"/>
      <c r="JS97" s="133"/>
      <c r="JT97" s="133"/>
      <c r="JV97" s="133"/>
      <c r="JW97" s="133"/>
      <c r="JX97" s="133"/>
      <c r="JY97" s="133"/>
      <c r="JZ97" s="133"/>
      <c r="KA97" s="133"/>
      <c r="KB97" s="133"/>
      <c r="KC97" s="133"/>
      <c r="KD97" s="133"/>
      <c r="KE97" s="133"/>
      <c r="KF97" s="133"/>
      <c r="KG97" s="133"/>
      <c r="KI97" s="133"/>
      <c r="KJ97" s="133"/>
      <c r="KK97" s="133"/>
      <c r="KL97" s="133"/>
      <c r="KM97" s="133"/>
      <c r="KN97" s="133"/>
      <c r="KO97" s="133"/>
      <c r="KP97" s="133"/>
      <c r="KQ97" s="133"/>
      <c r="KR97" s="133"/>
      <c r="KS97" s="133"/>
      <c r="KT97" s="133"/>
      <c r="KV97" s="133"/>
      <c r="KW97" s="133"/>
      <c r="KX97" s="133"/>
      <c r="KY97" s="133"/>
      <c r="KZ97" s="133"/>
      <c r="LA97" s="133"/>
      <c r="LB97" s="133"/>
      <c r="LC97" s="133"/>
      <c r="LD97" s="133"/>
      <c r="LE97" s="133"/>
      <c r="LF97" s="133"/>
      <c r="LG97" s="133"/>
      <c r="LI97" s="133"/>
      <c r="LJ97" s="133"/>
      <c r="LK97" s="133"/>
      <c r="LL97" s="133"/>
      <c r="LM97" s="133"/>
      <c r="LN97" s="133"/>
      <c r="LO97" s="133"/>
      <c r="LP97" s="133"/>
      <c r="LQ97" s="133"/>
      <c r="LR97" s="133"/>
      <c r="LS97" s="133"/>
      <c r="LT97" s="133"/>
      <c r="LV97" s="133"/>
      <c r="LW97" s="133"/>
      <c r="LX97" s="133"/>
      <c r="LY97" s="133"/>
      <c r="LZ97" s="133"/>
      <c r="MA97" s="133"/>
      <c r="MB97" s="133"/>
      <c r="MC97" s="133"/>
      <c r="MD97" s="133"/>
      <c r="ME97" s="133"/>
      <c r="MF97" s="133"/>
      <c r="MG97" s="133"/>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98</v>
      </c>
      <c r="H3" s="341" t="s">
        <v>99</v>
      </c>
      <c r="I3" s="339" t="s">
        <v>100</v>
      </c>
      <c r="J3" s="342" t="s">
        <v>98</v>
      </c>
      <c r="L3" s="59" t="s">
        <v>101</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IF(Predictions_1!$I$3="","",Predictions_1!$I$3)</f>
        <v>Anna</v>
      </c>
      <c r="I4" s="348">
        <f>IF(Predictions_1!$I$3="","",Predictions_1!$I$2)</f>
        <v>0</v>
      </c>
      <c r="J4" s="346">
        <f t="shared" ref="J4:J103" si="4">IF(I4="","",RANK(I4,$I$4:$I$103,0)+ROW()*0.001)</f>
        <v>1.004</v>
      </c>
      <c r="L4" s="153" t="s">
        <v>102</v>
      </c>
      <c r="M4" s="153">
        <v>13.0</v>
      </c>
    </row>
    <row r="5">
      <c r="B5" s="349">
        <v>2.0</v>
      </c>
      <c r="C5" s="344" t="str">
        <f t="shared" si="1"/>
        <v>Peter</v>
      </c>
      <c r="D5" s="345">
        <f t="shared" si="2"/>
        <v>0</v>
      </c>
      <c r="E5" s="336"/>
      <c r="F5" s="336"/>
      <c r="G5" s="350">
        <f t="shared" si="3"/>
        <v>2</v>
      </c>
      <c r="H5" s="351" t="str">
        <f t="shared" ref="H5:H103" si="5">IF(INDIRECT("Predictions_1!"&amp;ADDRESS(3,$M$3+$M$4*ROW(A1)))="","",INDIRECT("Predictions_1!"&amp;ADDRESS(3,$M$3+$M$4*ROW(A1))))</f>
        <v>Peter</v>
      </c>
      <c r="I5" s="352">
        <f t="shared" ref="I5:I103" si="6">IF(INDIRECT("Predictions_1!"&amp;ADDRESS(3,$M$3+$M$4*ROW(A1)))="","",INDIRECT("Predictions_1!"&amp;ADDRESS(2,$M$3+$M$4*ROW(A1))))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3">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3">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3">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3">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3">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3">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3">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3">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3">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3">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3">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3">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3">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3">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3">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3">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3">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3">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3">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3">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3">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3">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3">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3">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3">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3">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3">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3">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3">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3">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3">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3">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3">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3">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3">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O70</f>
        <v>0</v>
      </c>
      <c r="V2" s="225">
        <f>AB70</f>
        <v>0</v>
      </c>
      <c r="AI2" s="225">
        <f>AO70</f>
        <v>0</v>
      </c>
      <c r="AV2" s="225">
        <f>BB70</f>
        <v>0</v>
      </c>
      <c r="BI2" s="225">
        <f>BO70</f>
        <v>0</v>
      </c>
      <c r="BV2" s="225">
        <f>CB70</f>
        <v>0</v>
      </c>
      <c r="CI2" s="225">
        <f>CO70</f>
        <v>0</v>
      </c>
      <c r="CV2" s="225">
        <f>DB70</f>
        <v>0</v>
      </c>
      <c r="DI2" s="225">
        <f>DO70</f>
        <v>0</v>
      </c>
      <c r="DV2" s="225">
        <f>EB70</f>
        <v>0</v>
      </c>
      <c r="EI2" s="225">
        <f>EO70</f>
        <v>0</v>
      </c>
      <c r="EV2" s="225">
        <f>FB70</f>
        <v>0</v>
      </c>
      <c r="FI2" s="225">
        <f>FO70</f>
        <v>0</v>
      </c>
      <c r="FV2" s="225">
        <f>GB70</f>
        <v>0</v>
      </c>
      <c r="GI2" s="225">
        <f>GO70</f>
        <v>0</v>
      </c>
      <c r="GV2" s="225">
        <f>HB70</f>
        <v>0</v>
      </c>
      <c r="HI2" s="225">
        <f>HO70</f>
        <v>0</v>
      </c>
      <c r="HV2" s="225">
        <f>IB70</f>
        <v>0</v>
      </c>
      <c r="II2" s="225">
        <f>IO70</f>
        <v>0</v>
      </c>
      <c r="IV2" s="225">
        <f>JB70</f>
        <v>0</v>
      </c>
      <c r="JI2" s="225">
        <f>JO70</f>
        <v>0</v>
      </c>
      <c r="JV2" s="225">
        <f>KB70</f>
        <v>0</v>
      </c>
      <c r="KI2" s="225">
        <f>KO70</f>
        <v>0</v>
      </c>
      <c r="KV2" s="225">
        <f>LB70</f>
        <v>0</v>
      </c>
      <c r="LI2" s="225">
        <f>LO70</f>
        <v>0</v>
      </c>
      <c r="LV2" s="225">
        <f>MB70</f>
        <v>0</v>
      </c>
    </row>
    <row r="3" ht="24.75" customHeight="1">
      <c r="A3" s="224"/>
      <c r="B3" s="226" t="str">
        <f>Language!$E$173</f>
        <v>Correct Results</v>
      </c>
      <c r="C3" s="227"/>
      <c r="D3" s="227"/>
      <c r="E3" s="227"/>
      <c r="F3" s="227"/>
      <c r="G3" s="228"/>
      <c r="H3" s="133"/>
      <c r="I3" s="229" t="s">
        <v>96</v>
      </c>
      <c r="J3" s="230"/>
      <c r="K3" s="230"/>
      <c r="L3" s="230"/>
      <c r="M3" s="230"/>
      <c r="N3" s="230"/>
      <c r="O3" s="230"/>
      <c r="P3" s="230"/>
      <c r="Q3" s="230"/>
      <c r="R3" s="230"/>
      <c r="S3" s="230"/>
      <c r="T3" s="231"/>
      <c r="V3" s="229" t="s">
        <v>97</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2</v>
      </c>
      <c r="G6" s="257">
        <f>GrpA!$G$4</f>
        <v>1</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1</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1</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0</v>
      </c>
      <c r="G9" s="257">
        <f>GrpA!$G$7</f>
        <v>1</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0</v>
      </c>
      <c r="G10" s="257">
        <f>GrpA!$G$8</f>
        <v>1</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1</v>
      </c>
      <c r="G11" s="257">
        <f>GrpA!$G$9</f>
        <v>2</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0</v>
      </c>
      <c r="G13" s="257">
        <f>GrpB!$G$4</f>
        <v>0</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3</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1</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0</v>
      </c>
      <c r="G16" s="257">
        <f>GrpB!$G$7</f>
        <v>0</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3</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3</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2</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1</v>
      </c>
      <c r="G22" s="257">
        <f>GrpC!$G$6</f>
        <v>0</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2</v>
      </c>
      <c r="G23" s="257">
        <f>GrpC!$G$7</f>
        <v>1</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2</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2</v>
      </c>
      <c r="G25" s="257">
        <f>GrpC!$G$9</f>
        <v>0</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2</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0</v>
      </c>
      <c r="G29" s="257">
        <f>GrpD!$G$6</f>
        <v>0</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2</v>
      </c>
      <c r="G30" s="257">
        <f>GrpD!$G$7</f>
        <v>1</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1</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3</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1</v>
      </c>
      <c r="G34" s="257">
        <f>GrpE!$G$4</f>
        <v>1</v>
      </c>
      <c r="H34" s="133"/>
      <c r="I34" s="253">
        <f t="shared" ref="I34:I56"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56"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56"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56"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56"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56"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56"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56"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56"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56"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56"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56"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56"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56"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56"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56"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56"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56"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56"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56"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56"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56"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56"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56"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56"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56"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0</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1</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1</v>
      </c>
      <c r="G38" s="257">
        <f>GrpE!$G$8</f>
        <v>1</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1</v>
      </c>
      <c r="G41" s="257">
        <f>GrpF!$G$4</f>
        <v>0</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1</v>
      </c>
      <c r="G42" s="257">
        <f>GrpF!$G$5</f>
        <v>1</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0</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1</v>
      </c>
      <c r="G44" s="257">
        <f>GrpF!$G$7</f>
        <v>2</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1</v>
      </c>
      <c r="G45" s="257">
        <f>GrpF!$G$8</f>
        <v>1</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2</v>
      </c>
      <c r="G46" s="257">
        <f>GrpF!$G$9</f>
        <v>0</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14</v>
      </c>
      <c r="C48" s="254" t="str">
        <f>INDIRECT("'"&amp;References!$A$1&amp;"'!"&amp;"$B$54")</f>
        <v>Croatia</v>
      </c>
      <c r="D48" s="255">
        <f t="array" ref="D48">IF(E48="","",INDEX(Groups!$C$7:$C$35,MATCH(E48,Groups!$D$7:$D$35,0)))</f>
        <v>20</v>
      </c>
      <c r="E48" s="254" t="str">
        <f>INDIRECT("'"&amp;References!$A$1&amp;"'!"&amp;"$C$54")</f>
        <v>Switzerland</v>
      </c>
      <c r="F48" s="256">
        <f>IF(AND(INDIRECT("'"&amp;References!$A$1&amp;"'!"&amp;"$B$55")&lt;&gt;"",INDIRECT("'"&amp;References!$A$1&amp;"'!"&amp;"$C$55")&lt;&gt;""),INDIRECT("'"&amp;References!$A$1&amp;"'!"&amp;"$B$55"),"")</f>
        <v>2</v>
      </c>
      <c r="G48" s="257">
        <f>IF(AND(INDIRECT("'"&amp;References!$A$1&amp;"'!"&amp;"$B$55")&lt;&gt;"",INDIRECT("'"&amp;References!$A$1&amp;"'!"&amp;"$C$55")&lt;&gt;""),INDIRECT("'"&amp;References!$A$1&amp;"'!"&amp;"$C$55"),"")</f>
        <v>1</v>
      </c>
      <c r="H48" s="133"/>
      <c r="I48" s="253">
        <f t="shared" si="339"/>
        <v>14</v>
      </c>
      <c r="J48" s="254" t="str">
        <f t="shared" ref="J48:J55" si="521">$C48</f>
        <v>Croatia</v>
      </c>
      <c r="K48" s="255">
        <f t="shared" ref="K48:K55" si="522">$D48</f>
        <v>20</v>
      </c>
      <c r="L48" s="254" t="str">
        <f t="shared" ref="L48:L55" si="523">$E48</f>
        <v>Switzerland</v>
      </c>
      <c r="M48" s="258"/>
      <c r="N48" s="258"/>
      <c r="O48" s="359"/>
      <c r="P48" s="255" t="str">
        <f t="shared" ref="P48:P55" si="524">IF(($F48&lt;&gt;"")*($G48&lt;&gt;"")*(M48&lt;&gt;"")*(N48&lt;&gt;""),IF(T48&lt;&gt;2,"0",($F48&gt;$G48)*(M48&gt;N48)+($F48=$G48)*(M48=N48)+($F48&lt;$G48)*(M48&lt;N48)),"")</f>
        <v/>
      </c>
      <c r="Q48" s="255" t="str">
        <f>IF((P48&lt;&gt;""),IF(OR($F48&lt;&gt;$G48,PrSettings!$M$4="●"),(($F48-$G48)=(M48-N48))*1,0),"")</f>
        <v/>
      </c>
      <c r="R48" s="255" t="str">
        <f t="shared" ref="R48:R55" si="525">IF((Q48&lt;&gt;""),($F48=M48)*($G48=N48),"")</f>
        <v/>
      </c>
      <c r="S48" s="255" t="str">
        <f>IF(P48&lt;&gt;"",IF(ABS($F48-$G48)&gt;=PrSettings!$M$7,(ABS($F48-$G48-M48+N48)&lt;=1)*1,IF(AND(P48,$F48=$G48,$F48&gt;=PrSettings!$M$6),(ABS(M48-$F48)&lt;=1)*1,IF(AND(ABS($F48-$G48-M48+N48)&lt;=1,$F48+$G48&gt;=PrSettings!$M$8),(ABS(M48-$F48)&lt;=1)*(ABS(N48-$G48)&lt;=1)*1,""))),"")</f>
        <v/>
      </c>
      <c r="T48" s="360">
        <f t="shared" ref="T48:T55" si="526">IF(OR(($C48&lt;&gt;"")*(I48&lt;&gt;""),($E48&lt;&gt;"")*(K48&lt;&gt;"")),($B48=I48)*1+($D48=K48)*1,"")</f>
        <v>2</v>
      </c>
      <c r="U48" s="133"/>
      <c r="V48" s="253">
        <f t="shared" si="343"/>
        <v>14</v>
      </c>
      <c r="W48" s="254" t="str">
        <f t="shared" ref="W48:W55" si="527">$C48</f>
        <v>Croatia</v>
      </c>
      <c r="X48" s="255">
        <f t="shared" ref="X48:X55" si="528">$D48</f>
        <v>20</v>
      </c>
      <c r="Y48" s="254" t="str">
        <f t="shared" ref="Y48:Y55" si="529">$E48</f>
        <v>Switzerland</v>
      </c>
      <c r="Z48" s="258"/>
      <c r="AA48" s="258"/>
      <c r="AB48" s="359"/>
      <c r="AC48" s="255" t="str">
        <f t="shared" ref="AC48:AC55" si="530">IF(($F48&lt;&gt;"")*($G48&lt;&gt;"")*(Z48&lt;&gt;"")*(AA48&lt;&gt;""),IF(AG48&lt;&gt;2,"0",($F48&gt;$G48)*(Z48&gt;AA48)+($F48=$G48)*(Z48=AA48)+($F48&lt;$G48)*(Z48&lt;AA48)),"")</f>
        <v/>
      </c>
      <c r="AD48" s="255" t="str">
        <f>IF((AC48&lt;&gt;""),IF(OR($F48&lt;&gt;$G48,PrSettings!$M$4="●"),(($F48-$G48)=(Z48-AA48))*1,0),"")</f>
        <v/>
      </c>
      <c r="AE48" s="255" t="str">
        <f t="shared" ref="AE48:AE55" si="531">IF((AD48&lt;&gt;""),($F48=Z48)*($G48=AA48),"")</f>
        <v/>
      </c>
      <c r="AF48" s="255" t="str">
        <f>IF(AC48&lt;&gt;"",IF(ABS($F48-$G48)&gt;=PrSettings!$M$7,(ABS($F48-$G48-Z48+AA48)&lt;=1)*1,IF(AND(AC48,$F48=$G48,$F48&gt;=PrSettings!$M$6),(ABS(Z48-$F48)&lt;=1)*1,IF(AND(ABS($F48-$G48-Z48+AA48)&lt;=1,$F48+$G48&gt;=PrSettings!$M$8),(ABS(Z48-$F48)&lt;=1)*(ABS(AA48-$G48)&lt;=1)*1,""))),"")</f>
        <v/>
      </c>
      <c r="AG48" s="360">
        <f t="shared" ref="AG48:AG55" si="532">IF(OR(($C48&lt;&gt;"")*(V48&lt;&gt;""),($E48&lt;&gt;"")*(X48&lt;&gt;"")),($B48=V48)*1+($D48=X48)*1,"")</f>
        <v>2</v>
      </c>
      <c r="AH48" s="133"/>
      <c r="AI48" s="253">
        <f t="shared" si="347"/>
        <v>14</v>
      </c>
      <c r="AJ48" s="254" t="str">
        <f t="shared" ref="AJ48:AJ55" si="533">$C48</f>
        <v>Croatia</v>
      </c>
      <c r="AK48" s="255">
        <f t="shared" ref="AK48:AK55" si="534">$D48</f>
        <v>20</v>
      </c>
      <c r="AL48" s="254" t="str">
        <f t="shared" ref="AL48:AL55" si="535">$E48</f>
        <v>Switzerland</v>
      </c>
      <c r="AM48" s="258"/>
      <c r="AN48" s="258"/>
      <c r="AO48" s="359"/>
      <c r="AP48" s="255" t="str">
        <f t="shared" ref="AP48:AP55" si="536">IF(($F48&lt;&gt;"")*($G48&lt;&gt;"")*(AM48&lt;&gt;"")*(AN48&lt;&gt;""),IF(AT48&lt;&gt;2,"0",($F48&gt;$G48)*(AM48&gt;AN48)+($F48=$G48)*(AM48=AN48)+($F48&lt;$G48)*(AM48&lt;AN48)),"")</f>
        <v/>
      </c>
      <c r="AQ48" s="255" t="str">
        <f>IF((AP48&lt;&gt;""),IF(OR($F48&lt;&gt;$G48,PrSettings!$M$4="●"),(($F48-$G48)=(AM48-AN48))*1,0),"")</f>
        <v/>
      </c>
      <c r="AR48" s="255" t="str">
        <f t="shared" ref="AR48:AR55" si="537">IF((AQ48&lt;&gt;""),($F48=AM48)*($G48=AN48),"")</f>
        <v/>
      </c>
      <c r="AS48" s="255" t="str">
        <f>IF(AP48&lt;&gt;"",IF(ABS($F48-$G48)&gt;=PrSettings!$M$7,(ABS($F48-$G48-AM48+AN48)&lt;=1)*1,IF(AND(AP48,$F48=$G48,$F48&gt;=PrSettings!$M$6),(ABS(AM48-$F48)&lt;=1)*1,IF(AND(ABS($F48-$G48-AM48+AN48)&lt;=1,$F48+$G48&gt;=PrSettings!$M$8),(ABS(AM48-$F48)&lt;=1)*(ABS(AN48-$G48)&lt;=1)*1,""))),"")</f>
        <v/>
      </c>
      <c r="AT48" s="360">
        <f t="shared" ref="AT48:AT55" si="538">IF(OR(($C48&lt;&gt;"")*(AI48&lt;&gt;""),($E48&lt;&gt;"")*(AK48&lt;&gt;"")),($B48=AI48)*1+($D48=AK48)*1,"")</f>
        <v>2</v>
      </c>
      <c r="AU48" s="133"/>
      <c r="AV48" s="253">
        <f t="shared" si="351"/>
        <v>14</v>
      </c>
      <c r="AW48" s="254" t="str">
        <f t="shared" ref="AW48:AW55" si="539">$C48</f>
        <v>Croatia</v>
      </c>
      <c r="AX48" s="255">
        <f t="shared" ref="AX48:AX55" si="540">$D48</f>
        <v>20</v>
      </c>
      <c r="AY48" s="254" t="str">
        <f t="shared" ref="AY48:AY55" si="541">$E48</f>
        <v>Switzerland</v>
      </c>
      <c r="AZ48" s="258"/>
      <c r="BA48" s="258"/>
      <c r="BB48" s="359"/>
      <c r="BC48" s="255" t="str">
        <f t="shared" ref="BC48:BC55" si="542">IF(($F48&lt;&gt;"")*($G48&lt;&gt;"")*(AZ48&lt;&gt;"")*(BA48&lt;&gt;""),IF(BG48&lt;&gt;2,"0",($F48&gt;$G48)*(AZ48&gt;BA48)+($F48=$G48)*(AZ48=BA48)+($F48&lt;$G48)*(AZ48&lt;BA48)),"")</f>
        <v/>
      </c>
      <c r="BD48" s="255" t="str">
        <f>IF((BC48&lt;&gt;""),IF(OR($F48&lt;&gt;$G48,PrSettings!$M$4="●"),(($F48-$G48)=(AZ48-BA48))*1,0),"")</f>
        <v/>
      </c>
      <c r="BE48" s="255" t="str">
        <f t="shared" ref="BE48:BE55" si="543">IF((BD48&lt;&gt;""),($F48=AZ48)*($G48=BA48),"")</f>
        <v/>
      </c>
      <c r="BF48" s="255" t="str">
        <f>IF(BC48&lt;&gt;"",IF(ABS($F48-$G48)&gt;=PrSettings!$M$7,(ABS($F48-$G48-AZ48+BA48)&lt;=1)*1,IF(AND(BC48,$F48=$G48,$F48&gt;=PrSettings!$M$6),(ABS(AZ48-$F48)&lt;=1)*1,IF(AND(ABS($F48-$G48-AZ48+BA48)&lt;=1,$F48+$G48&gt;=PrSettings!$M$8),(ABS(AZ48-$F48)&lt;=1)*(ABS(BA48-$G48)&lt;=1)*1,""))),"")</f>
        <v/>
      </c>
      <c r="BG48" s="360">
        <f t="shared" ref="BG48:BG55" si="544">IF(OR(($C48&lt;&gt;"")*(AV48&lt;&gt;""),($E48&lt;&gt;"")*(AX48&lt;&gt;"")),($B48=AV48)*1+($D48=AX48)*1,"")</f>
        <v>2</v>
      </c>
      <c r="BH48" s="133"/>
      <c r="BI48" s="253">
        <f t="shared" si="355"/>
        <v>14</v>
      </c>
      <c r="BJ48" s="254" t="str">
        <f t="shared" ref="BJ48:BJ55" si="545">$C48</f>
        <v>Croatia</v>
      </c>
      <c r="BK48" s="255">
        <f t="shared" ref="BK48:BK55" si="546">$D48</f>
        <v>20</v>
      </c>
      <c r="BL48" s="254" t="str">
        <f t="shared" ref="BL48:BL55" si="547">$E48</f>
        <v>Switzerland</v>
      </c>
      <c r="BM48" s="258"/>
      <c r="BN48" s="258"/>
      <c r="BO48" s="359"/>
      <c r="BP48" s="255" t="str">
        <f t="shared" ref="BP48:BP55" si="548">IF(($F48&lt;&gt;"")*($G48&lt;&gt;"")*(BM48&lt;&gt;"")*(BN48&lt;&gt;""),IF(BT48&lt;&gt;2,"0",($F48&gt;$G48)*(BM48&gt;BN48)+($F48=$G48)*(BM48=BN48)+($F48&lt;$G48)*(BM48&lt;BN48)),"")</f>
        <v/>
      </c>
      <c r="BQ48" s="255" t="str">
        <f>IF((BP48&lt;&gt;""),IF(OR($F48&lt;&gt;$G48,PrSettings!$M$4="●"),(($F48-$G48)=(BM48-BN48))*1,0),"")</f>
        <v/>
      </c>
      <c r="BR48" s="255" t="str">
        <f t="shared" ref="BR48:BR55" si="549">IF((BQ48&lt;&gt;""),($F48=BM48)*($G48=BN48),"")</f>
        <v/>
      </c>
      <c r="BS48" s="255" t="str">
        <f>IF(BP48&lt;&gt;"",IF(ABS($F48-$G48)&gt;=PrSettings!$M$7,(ABS($F48-$G48-BM48+BN48)&lt;=1)*1,IF(AND(BP48,$F48=$G48,$F48&gt;=PrSettings!$M$6),(ABS(BM48-$F48)&lt;=1)*1,IF(AND(ABS($F48-$G48-BM48+BN48)&lt;=1,$F48+$G48&gt;=PrSettings!$M$8),(ABS(BM48-$F48)&lt;=1)*(ABS(BN48-$G48)&lt;=1)*1,""))),"")</f>
        <v/>
      </c>
      <c r="BT48" s="360">
        <f t="shared" ref="BT48:BT55" si="550">IF(OR(($C48&lt;&gt;"")*(BI48&lt;&gt;""),($E48&lt;&gt;"")*(BK48&lt;&gt;"")),($B48=BI48)*1+($D48=BK48)*1,"")</f>
        <v>2</v>
      </c>
      <c r="BU48" s="133"/>
      <c r="BV48" s="253">
        <f t="shared" si="359"/>
        <v>14</v>
      </c>
      <c r="BW48" s="254" t="str">
        <f t="shared" ref="BW48:BW55" si="551">$C48</f>
        <v>Croatia</v>
      </c>
      <c r="BX48" s="255">
        <f t="shared" ref="BX48:BX55" si="552">$D48</f>
        <v>20</v>
      </c>
      <c r="BY48" s="254" t="str">
        <f t="shared" ref="BY48:BY55" si="553">$E48</f>
        <v>Switzerland</v>
      </c>
      <c r="BZ48" s="258"/>
      <c r="CA48" s="258"/>
      <c r="CB48" s="359"/>
      <c r="CC48" s="255" t="str">
        <f t="shared" ref="CC48:CC55" si="554">IF(($F48&lt;&gt;"")*($G48&lt;&gt;"")*(BZ48&lt;&gt;"")*(CA48&lt;&gt;""),IF(CG48&lt;&gt;2,"0",($F48&gt;$G48)*(BZ48&gt;CA48)+($F48=$G48)*(BZ48=CA48)+($F48&lt;$G48)*(BZ48&lt;CA48)),"")</f>
        <v/>
      </c>
      <c r="CD48" s="255" t="str">
        <f>IF((CC48&lt;&gt;""),IF(OR($F48&lt;&gt;$G48,PrSettings!$M$4="●"),(($F48-$G48)=(BZ48-CA48))*1,0),"")</f>
        <v/>
      </c>
      <c r="CE48" s="255" t="str">
        <f t="shared" ref="CE48:CE55" si="555">IF((CD48&lt;&gt;""),($F48=BZ48)*($G48=CA48),"")</f>
        <v/>
      </c>
      <c r="CF48" s="255" t="str">
        <f>IF(CC48&lt;&gt;"",IF(ABS($F48-$G48)&gt;=PrSettings!$M$7,(ABS($F48-$G48-BZ48+CA48)&lt;=1)*1,IF(AND(CC48,$F48=$G48,$F48&gt;=PrSettings!$M$6),(ABS(BZ48-$F48)&lt;=1)*1,IF(AND(ABS($F48-$G48-BZ48+CA48)&lt;=1,$F48+$G48&gt;=PrSettings!$M$8),(ABS(BZ48-$F48)&lt;=1)*(ABS(CA48-$G48)&lt;=1)*1,""))),"")</f>
        <v/>
      </c>
      <c r="CG48" s="360">
        <f t="shared" ref="CG48:CG55" si="556">IF(OR(($C48&lt;&gt;"")*(BV48&lt;&gt;""),($E48&lt;&gt;"")*(BX48&lt;&gt;"")),($B48=BV48)*1+($D48=BX48)*1,"")</f>
        <v>2</v>
      </c>
      <c r="CH48" s="133"/>
      <c r="CI48" s="253">
        <f t="shared" si="363"/>
        <v>14</v>
      </c>
      <c r="CJ48" s="254" t="str">
        <f t="shared" ref="CJ48:CJ55" si="557">$C48</f>
        <v>Croatia</v>
      </c>
      <c r="CK48" s="255">
        <f t="shared" ref="CK48:CK55" si="558">$D48</f>
        <v>20</v>
      </c>
      <c r="CL48" s="254" t="str">
        <f t="shared" ref="CL48:CL55" si="559">$E48</f>
        <v>Switzerland</v>
      </c>
      <c r="CM48" s="258"/>
      <c r="CN48" s="258"/>
      <c r="CO48" s="359"/>
      <c r="CP48" s="255" t="str">
        <f t="shared" ref="CP48:CP55" si="560">IF(($F48&lt;&gt;"")*($G48&lt;&gt;"")*(CM48&lt;&gt;"")*(CN48&lt;&gt;""),IF(CT48&lt;&gt;2,"0",($F48&gt;$G48)*(CM48&gt;CN48)+($F48=$G48)*(CM48=CN48)+($F48&lt;$G48)*(CM48&lt;CN48)),"")</f>
        <v/>
      </c>
      <c r="CQ48" s="255" t="str">
        <f>IF((CP48&lt;&gt;""),IF(OR($F48&lt;&gt;$G48,PrSettings!$M$4="●"),(($F48-$G48)=(CM48-CN48))*1,0),"")</f>
        <v/>
      </c>
      <c r="CR48" s="255" t="str">
        <f t="shared" ref="CR48:CR55" si="561">IF((CQ48&lt;&gt;""),($F48=CM48)*($G48=CN48),"")</f>
        <v/>
      </c>
      <c r="CS48" s="255" t="str">
        <f>IF(CP48&lt;&gt;"",IF(ABS($F48-$G48)&gt;=PrSettings!$M$7,(ABS($F48-$G48-CM48+CN48)&lt;=1)*1,IF(AND(CP48,$F48=$G48,$F48&gt;=PrSettings!$M$6),(ABS(CM48-$F48)&lt;=1)*1,IF(AND(ABS($F48-$G48-CM48+CN48)&lt;=1,$F48+$G48&gt;=PrSettings!$M$8),(ABS(CM48-$F48)&lt;=1)*(ABS(CN48-$G48)&lt;=1)*1,""))),"")</f>
        <v/>
      </c>
      <c r="CT48" s="360">
        <f t="shared" ref="CT48:CT55" si="562">IF(OR(($C48&lt;&gt;"")*(CI48&lt;&gt;""),($E48&lt;&gt;"")*(CK48&lt;&gt;"")),($B48=CI48)*1+($D48=CK48)*1,"")</f>
        <v>2</v>
      </c>
      <c r="CU48" s="133"/>
      <c r="CV48" s="253">
        <f t="shared" si="367"/>
        <v>14</v>
      </c>
      <c r="CW48" s="254" t="str">
        <f t="shared" ref="CW48:CW55" si="563">$C48</f>
        <v>Croatia</v>
      </c>
      <c r="CX48" s="255">
        <f t="shared" ref="CX48:CX55" si="564">$D48</f>
        <v>20</v>
      </c>
      <c r="CY48" s="254" t="str">
        <f t="shared" ref="CY48:CY55" si="565">$E48</f>
        <v>Switzerland</v>
      </c>
      <c r="CZ48" s="258"/>
      <c r="DA48" s="258"/>
      <c r="DB48" s="359"/>
      <c r="DC48" s="255" t="str">
        <f t="shared" ref="DC48:DC55" si="566">IF(($F48&lt;&gt;"")*($G48&lt;&gt;"")*(CZ48&lt;&gt;"")*(DA48&lt;&gt;""),IF(DG48&lt;&gt;2,"0",($F48&gt;$G48)*(CZ48&gt;DA48)+($F48=$G48)*(CZ48=DA48)+($F48&lt;$G48)*(CZ48&lt;DA48)),"")</f>
        <v/>
      </c>
      <c r="DD48" s="255" t="str">
        <f>IF((DC48&lt;&gt;""),IF(OR($F48&lt;&gt;$G48,PrSettings!$M$4="●"),(($F48-$G48)=(CZ48-DA48))*1,0),"")</f>
        <v/>
      </c>
      <c r="DE48" s="255" t="str">
        <f t="shared" ref="DE48:DE55" si="567">IF((DD48&lt;&gt;""),($F48=CZ48)*($G48=DA48),"")</f>
        <v/>
      </c>
      <c r="DF48" s="255" t="str">
        <f>IF(DC48&lt;&gt;"",IF(ABS($F48-$G48)&gt;=PrSettings!$M$7,(ABS($F48-$G48-CZ48+DA48)&lt;=1)*1,IF(AND(DC48,$F48=$G48,$F48&gt;=PrSettings!$M$6),(ABS(CZ48-$F48)&lt;=1)*1,IF(AND(ABS($F48-$G48-CZ48+DA48)&lt;=1,$F48+$G48&gt;=PrSettings!$M$8),(ABS(CZ48-$F48)&lt;=1)*(ABS(DA48-$G48)&lt;=1)*1,""))),"")</f>
        <v/>
      </c>
      <c r="DG48" s="360">
        <f t="shared" ref="DG48:DG55" si="568">IF(OR(($C48&lt;&gt;"")*(CV48&lt;&gt;""),($E48&lt;&gt;"")*(CX48&lt;&gt;"")),($B48=CV48)*1+($D48=CX48)*1,"")</f>
        <v>2</v>
      </c>
      <c r="DH48" s="133"/>
      <c r="DI48" s="253">
        <f t="shared" si="371"/>
        <v>14</v>
      </c>
      <c r="DJ48" s="254" t="str">
        <f t="shared" ref="DJ48:DJ55" si="569">$C48</f>
        <v>Croatia</v>
      </c>
      <c r="DK48" s="255">
        <f t="shared" ref="DK48:DK55" si="570">$D48</f>
        <v>20</v>
      </c>
      <c r="DL48" s="254" t="str">
        <f t="shared" ref="DL48:DL55" si="571">$E48</f>
        <v>Switzerland</v>
      </c>
      <c r="DM48" s="258"/>
      <c r="DN48" s="258"/>
      <c r="DO48" s="359"/>
      <c r="DP48" s="255" t="str">
        <f t="shared" ref="DP48:DP55" si="572">IF(($F48&lt;&gt;"")*($G48&lt;&gt;"")*(DM48&lt;&gt;"")*(DN48&lt;&gt;""),IF(DT48&lt;&gt;2,"0",($F48&gt;$G48)*(DM48&gt;DN48)+($F48=$G48)*(DM48=DN48)+($F48&lt;$G48)*(DM48&lt;DN48)),"")</f>
        <v/>
      </c>
      <c r="DQ48" s="255" t="str">
        <f>IF((DP48&lt;&gt;""),IF(OR($F48&lt;&gt;$G48,PrSettings!$M$4="●"),(($F48-$G48)=(DM48-DN48))*1,0),"")</f>
        <v/>
      </c>
      <c r="DR48" s="255" t="str">
        <f t="shared" ref="DR48:DR55" si="573">IF((DQ48&lt;&gt;""),($F48=DM48)*($G48=DN48),"")</f>
        <v/>
      </c>
      <c r="DS48" s="255" t="str">
        <f>IF(DP48&lt;&gt;"",IF(ABS($F48-$G48)&gt;=PrSettings!$M$7,(ABS($F48-$G48-DM48+DN48)&lt;=1)*1,IF(AND(DP48,$F48=$G48,$F48&gt;=PrSettings!$M$6),(ABS(DM48-$F48)&lt;=1)*1,IF(AND(ABS($F48-$G48-DM48+DN48)&lt;=1,$F48+$G48&gt;=PrSettings!$M$8),(ABS(DM48-$F48)&lt;=1)*(ABS(DN48-$G48)&lt;=1)*1,""))),"")</f>
        <v/>
      </c>
      <c r="DT48" s="360">
        <f t="shared" ref="DT48:DT55" si="574">IF(OR(($C48&lt;&gt;"")*(DI48&lt;&gt;""),($E48&lt;&gt;"")*(DK48&lt;&gt;"")),($B48=DI48)*1+($D48=DK48)*1,"")</f>
        <v>2</v>
      </c>
      <c r="DU48" s="133"/>
      <c r="DV48" s="253">
        <f t="shared" si="375"/>
        <v>14</v>
      </c>
      <c r="DW48" s="254" t="str">
        <f t="shared" ref="DW48:DW55" si="575">$C48</f>
        <v>Croatia</v>
      </c>
      <c r="DX48" s="255">
        <f t="shared" ref="DX48:DX55" si="576">$D48</f>
        <v>20</v>
      </c>
      <c r="DY48" s="254" t="str">
        <f t="shared" ref="DY48:DY55" si="577">$E48</f>
        <v>Switzerland</v>
      </c>
      <c r="DZ48" s="258"/>
      <c r="EA48" s="258"/>
      <c r="EB48" s="359"/>
      <c r="EC48" s="255" t="str">
        <f t="shared" ref="EC48:EC55" si="578">IF(($F48&lt;&gt;"")*($G48&lt;&gt;"")*(DZ48&lt;&gt;"")*(EA48&lt;&gt;""),IF(EG48&lt;&gt;2,"0",($F48&gt;$G48)*(DZ48&gt;EA48)+($F48=$G48)*(DZ48=EA48)+($F48&lt;$G48)*(DZ48&lt;EA48)),"")</f>
        <v/>
      </c>
      <c r="ED48" s="255" t="str">
        <f>IF((EC48&lt;&gt;""),IF(OR($F48&lt;&gt;$G48,PrSettings!$M$4="●"),(($F48-$G48)=(DZ48-EA48))*1,0),"")</f>
        <v/>
      </c>
      <c r="EE48" s="255" t="str">
        <f t="shared" ref="EE48:EE55" si="579">IF((ED48&lt;&gt;""),($F48=DZ48)*($G48=EA48),"")</f>
        <v/>
      </c>
      <c r="EF48" s="255" t="str">
        <f>IF(EC48&lt;&gt;"",IF(ABS($F48-$G48)&gt;=PrSettings!$M$7,(ABS($F48-$G48-DZ48+EA48)&lt;=1)*1,IF(AND(EC48,$F48=$G48,$F48&gt;=PrSettings!$M$6),(ABS(DZ48-$F48)&lt;=1)*1,IF(AND(ABS($F48-$G48-DZ48+EA48)&lt;=1,$F48+$G48&gt;=PrSettings!$M$8),(ABS(DZ48-$F48)&lt;=1)*(ABS(EA48-$G48)&lt;=1)*1,""))),"")</f>
        <v/>
      </c>
      <c r="EG48" s="360">
        <f t="shared" ref="EG48:EG55" si="580">IF(OR(($C48&lt;&gt;"")*(DV48&lt;&gt;""),($E48&lt;&gt;"")*(DX48&lt;&gt;"")),($B48=DV48)*1+($D48=DX48)*1,"")</f>
        <v>2</v>
      </c>
      <c r="EH48" s="133"/>
      <c r="EI48" s="253">
        <f t="shared" si="379"/>
        <v>14</v>
      </c>
      <c r="EJ48" s="254" t="str">
        <f t="shared" ref="EJ48:EJ55" si="581">$C48</f>
        <v>Croatia</v>
      </c>
      <c r="EK48" s="255">
        <f t="shared" ref="EK48:EK55" si="582">$D48</f>
        <v>20</v>
      </c>
      <c r="EL48" s="254" t="str">
        <f t="shared" ref="EL48:EL55" si="583">$E48</f>
        <v>Switzerland</v>
      </c>
      <c r="EM48" s="258"/>
      <c r="EN48" s="258"/>
      <c r="EO48" s="359"/>
      <c r="EP48" s="255" t="str">
        <f t="shared" ref="EP48:EP55" si="584">IF(($F48&lt;&gt;"")*($G48&lt;&gt;"")*(EM48&lt;&gt;"")*(EN48&lt;&gt;""),IF(ET48&lt;&gt;2,"0",($F48&gt;$G48)*(EM48&gt;EN48)+($F48=$G48)*(EM48=EN48)+($F48&lt;$G48)*(EM48&lt;EN48)),"")</f>
        <v/>
      </c>
      <c r="EQ48" s="255" t="str">
        <f>IF((EP48&lt;&gt;""),IF(OR($F48&lt;&gt;$G48,PrSettings!$M$4="●"),(($F48-$G48)=(EM48-EN48))*1,0),"")</f>
        <v/>
      </c>
      <c r="ER48" s="255" t="str">
        <f t="shared" ref="ER48:ER55" si="585">IF((EQ48&lt;&gt;""),($F48=EM48)*($G48=EN48),"")</f>
        <v/>
      </c>
      <c r="ES48" s="255" t="str">
        <f>IF(EP48&lt;&gt;"",IF(ABS($F48-$G48)&gt;=PrSettings!$M$7,(ABS($F48-$G48-EM48+EN48)&lt;=1)*1,IF(AND(EP48,$F48=$G48,$F48&gt;=PrSettings!$M$6),(ABS(EM48-$F48)&lt;=1)*1,IF(AND(ABS($F48-$G48-EM48+EN48)&lt;=1,$F48+$G48&gt;=PrSettings!$M$8),(ABS(EM48-$F48)&lt;=1)*(ABS(EN48-$G48)&lt;=1)*1,""))),"")</f>
        <v/>
      </c>
      <c r="ET48" s="360">
        <f t="shared" ref="ET48:ET55" si="586">IF(OR(($C48&lt;&gt;"")*(EI48&lt;&gt;""),($E48&lt;&gt;"")*(EK48&lt;&gt;"")),($B48=EI48)*1+($D48=EK48)*1,"")</f>
        <v>2</v>
      </c>
      <c r="EU48" s="133"/>
      <c r="EV48" s="253">
        <f t="shared" si="383"/>
        <v>14</v>
      </c>
      <c r="EW48" s="254" t="str">
        <f t="shared" ref="EW48:EW55" si="587">$C48</f>
        <v>Croatia</v>
      </c>
      <c r="EX48" s="255">
        <f t="shared" ref="EX48:EX55" si="588">$D48</f>
        <v>20</v>
      </c>
      <c r="EY48" s="254" t="str">
        <f t="shared" ref="EY48:EY55" si="589">$E48</f>
        <v>Switzerland</v>
      </c>
      <c r="EZ48" s="258"/>
      <c r="FA48" s="258"/>
      <c r="FB48" s="359"/>
      <c r="FC48" s="255" t="str">
        <f t="shared" ref="FC48:FC55" si="590">IF(($F48&lt;&gt;"")*($G48&lt;&gt;"")*(EZ48&lt;&gt;"")*(FA48&lt;&gt;""),IF(FG48&lt;&gt;2,"0",($F48&gt;$G48)*(EZ48&gt;FA48)+($F48=$G48)*(EZ48=FA48)+($F48&lt;$G48)*(EZ48&lt;FA48)),"")</f>
        <v/>
      </c>
      <c r="FD48" s="255" t="str">
        <f>IF((FC48&lt;&gt;""),IF(OR($F48&lt;&gt;$G48,PrSettings!$M$4="●"),(($F48-$G48)=(EZ48-FA48))*1,0),"")</f>
        <v/>
      </c>
      <c r="FE48" s="255" t="str">
        <f t="shared" ref="FE48:FE55" si="591">IF((FD48&lt;&gt;""),($F48=EZ48)*($G48=FA48),"")</f>
        <v/>
      </c>
      <c r="FF48" s="255" t="str">
        <f>IF(FC48&lt;&gt;"",IF(ABS($F48-$G48)&gt;=PrSettings!$M$7,(ABS($F48-$G48-EZ48+FA48)&lt;=1)*1,IF(AND(FC48,$F48=$G48,$F48&gt;=PrSettings!$M$6),(ABS(EZ48-$F48)&lt;=1)*1,IF(AND(ABS($F48-$G48-EZ48+FA48)&lt;=1,$F48+$G48&gt;=PrSettings!$M$8),(ABS(EZ48-$F48)&lt;=1)*(ABS(FA48-$G48)&lt;=1)*1,""))),"")</f>
        <v/>
      </c>
      <c r="FG48" s="360">
        <f t="shared" ref="FG48:FG55" si="592">IF(OR(($C48&lt;&gt;"")*(EV48&lt;&gt;""),($E48&lt;&gt;"")*(EX48&lt;&gt;"")),($B48=EV48)*1+($D48=EX48)*1,"")</f>
        <v>2</v>
      </c>
      <c r="FH48" s="133"/>
      <c r="FI48" s="253">
        <f t="shared" si="387"/>
        <v>14</v>
      </c>
      <c r="FJ48" s="254" t="str">
        <f t="shared" ref="FJ48:FJ55" si="593">$C48</f>
        <v>Croatia</v>
      </c>
      <c r="FK48" s="255">
        <f t="shared" ref="FK48:FK55" si="594">$D48</f>
        <v>20</v>
      </c>
      <c r="FL48" s="254" t="str">
        <f t="shared" ref="FL48:FL55" si="595">$E48</f>
        <v>Switzerland</v>
      </c>
      <c r="FM48" s="258"/>
      <c r="FN48" s="258"/>
      <c r="FO48" s="359"/>
      <c r="FP48" s="255" t="str">
        <f t="shared" ref="FP48:FP55" si="596">IF(($F48&lt;&gt;"")*($G48&lt;&gt;"")*(FM48&lt;&gt;"")*(FN48&lt;&gt;""),IF(FT48&lt;&gt;2,"0",($F48&gt;$G48)*(FM48&gt;FN48)+($F48=$G48)*(FM48=FN48)+($F48&lt;$G48)*(FM48&lt;FN48)),"")</f>
        <v/>
      </c>
      <c r="FQ48" s="255" t="str">
        <f>IF((FP48&lt;&gt;""),IF(OR($F48&lt;&gt;$G48,PrSettings!$M$4="●"),(($F48-$G48)=(FM48-FN48))*1,0),"")</f>
        <v/>
      </c>
      <c r="FR48" s="255" t="str">
        <f t="shared" ref="FR48:FR55" si="597">IF((FQ48&lt;&gt;""),($F48=FM48)*($G48=FN48),"")</f>
        <v/>
      </c>
      <c r="FS48" s="255" t="str">
        <f>IF(FP48&lt;&gt;"",IF(ABS($F48-$G48)&gt;=PrSettings!$M$7,(ABS($F48-$G48-FM48+FN48)&lt;=1)*1,IF(AND(FP48,$F48=$G48,$F48&gt;=PrSettings!$M$6),(ABS(FM48-$F48)&lt;=1)*1,IF(AND(ABS($F48-$G48-FM48+FN48)&lt;=1,$F48+$G48&gt;=PrSettings!$M$8),(ABS(FM48-$F48)&lt;=1)*(ABS(FN48-$G48)&lt;=1)*1,""))),"")</f>
        <v/>
      </c>
      <c r="FT48" s="360">
        <f t="shared" ref="FT48:FT55" si="598">IF(OR(($C48&lt;&gt;"")*(FI48&lt;&gt;""),($E48&lt;&gt;"")*(FK48&lt;&gt;"")),($B48=FI48)*1+($D48=FK48)*1,"")</f>
        <v>2</v>
      </c>
      <c r="FU48" s="133"/>
      <c r="FV48" s="253">
        <f t="shared" si="391"/>
        <v>14</v>
      </c>
      <c r="FW48" s="254" t="str">
        <f t="shared" ref="FW48:FW55" si="599">$C48</f>
        <v>Croatia</v>
      </c>
      <c r="FX48" s="255">
        <f t="shared" ref="FX48:FX55" si="600">$D48</f>
        <v>20</v>
      </c>
      <c r="FY48" s="254" t="str">
        <f t="shared" ref="FY48:FY55" si="601">$E48</f>
        <v>Switzerland</v>
      </c>
      <c r="FZ48" s="258"/>
      <c r="GA48" s="258"/>
      <c r="GB48" s="359"/>
      <c r="GC48" s="255" t="str">
        <f t="shared" ref="GC48:GC55" si="602">IF(($F48&lt;&gt;"")*($G48&lt;&gt;"")*(FZ48&lt;&gt;"")*(GA48&lt;&gt;""),IF(GG48&lt;&gt;2,"0",($F48&gt;$G48)*(FZ48&gt;GA48)+($F48=$G48)*(FZ48=GA48)+($F48&lt;$G48)*(FZ48&lt;GA48)),"")</f>
        <v/>
      </c>
      <c r="GD48" s="255" t="str">
        <f>IF((GC48&lt;&gt;""),IF(OR($F48&lt;&gt;$G48,PrSettings!$M$4="●"),(($F48-$G48)=(FZ48-GA48))*1,0),"")</f>
        <v/>
      </c>
      <c r="GE48" s="255" t="str">
        <f t="shared" ref="GE48:GE55" si="603">IF((GD48&lt;&gt;""),($F48=FZ48)*($G48=GA48),"")</f>
        <v/>
      </c>
      <c r="GF48" s="255" t="str">
        <f>IF(GC48&lt;&gt;"",IF(ABS($F48-$G48)&gt;=PrSettings!$M$7,(ABS($F48-$G48-FZ48+GA48)&lt;=1)*1,IF(AND(GC48,$F48=$G48,$F48&gt;=PrSettings!$M$6),(ABS(FZ48-$F48)&lt;=1)*1,IF(AND(ABS($F48-$G48-FZ48+GA48)&lt;=1,$F48+$G48&gt;=PrSettings!$M$8),(ABS(FZ48-$F48)&lt;=1)*(ABS(GA48-$G48)&lt;=1)*1,""))),"")</f>
        <v/>
      </c>
      <c r="GG48" s="360">
        <f t="shared" ref="GG48:GG55" si="604">IF(OR(($C48&lt;&gt;"")*(FV48&lt;&gt;""),($E48&lt;&gt;"")*(FX48&lt;&gt;"")),($B48=FV48)*1+($D48=FX48)*1,"")</f>
        <v>2</v>
      </c>
      <c r="GH48" s="133"/>
      <c r="GI48" s="253">
        <f t="shared" si="395"/>
        <v>14</v>
      </c>
      <c r="GJ48" s="254" t="str">
        <f t="shared" ref="GJ48:GJ55" si="605">$C48</f>
        <v>Croatia</v>
      </c>
      <c r="GK48" s="255">
        <f t="shared" ref="GK48:GK55" si="606">$D48</f>
        <v>20</v>
      </c>
      <c r="GL48" s="254" t="str">
        <f t="shared" ref="GL48:GL55" si="607">$E48</f>
        <v>Switzerland</v>
      </c>
      <c r="GM48" s="258"/>
      <c r="GN48" s="258"/>
      <c r="GO48" s="359"/>
      <c r="GP48" s="255" t="str">
        <f t="shared" ref="GP48:GP55" si="608">IF(($F48&lt;&gt;"")*($G48&lt;&gt;"")*(GM48&lt;&gt;"")*(GN48&lt;&gt;""),IF(GT48&lt;&gt;2,"0",($F48&gt;$G48)*(GM48&gt;GN48)+($F48=$G48)*(GM48=GN48)+($F48&lt;$G48)*(GM48&lt;GN48)),"")</f>
        <v/>
      </c>
      <c r="GQ48" s="255" t="str">
        <f>IF((GP48&lt;&gt;""),IF(OR($F48&lt;&gt;$G48,PrSettings!$M$4="●"),(($F48-$G48)=(GM48-GN48))*1,0),"")</f>
        <v/>
      </c>
      <c r="GR48" s="255" t="str">
        <f t="shared" ref="GR48:GR55" si="609">IF((GQ48&lt;&gt;""),($F48=GM48)*($G48=GN48),"")</f>
        <v/>
      </c>
      <c r="GS48" s="255" t="str">
        <f>IF(GP48&lt;&gt;"",IF(ABS($F48-$G48)&gt;=PrSettings!$M$7,(ABS($F48-$G48-GM48+GN48)&lt;=1)*1,IF(AND(GP48,$F48=$G48,$F48&gt;=PrSettings!$M$6),(ABS(GM48-$F48)&lt;=1)*1,IF(AND(ABS($F48-$G48-GM48+GN48)&lt;=1,$F48+$G48&gt;=PrSettings!$M$8),(ABS(GM48-$F48)&lt;=1)*(ABS(GN48-$G48)&lt;=1)*1,""))),"")</f>
        <v/>
      </c>
      <c r="GT48" s="360">
        <f t="shared" ref="GT48:GT55" si="610">IF(OR(($C48&lt;&gt;"")*(GI48&lt;&gt;""),($E48&lt;&gt;"")*(GK48&lt;&gt;"")),($B48=GI48)*1+($D48=GK48)*1,"")</f>
        <v>2</v>
      </c>
      <c r="GU48" s="133"/>
      <c r="GV48" s="253">
        <f t="shared" si="399"/>
        <v>14</v>
      </c>
      <c r="GW48" s="254" t="str">
        <f t="shared" ref="GW48:GW55" si="611">$C48</f>
        <v>Croatia</v>
      </c>
      <c r="GX48" s="255">
        <f t="shared" ref="GX48:GX55" si="612">$D48</f>
        <v>20</v>
      </c>
      <c r="GY48" s="254" t="str">
        <f t="shared" ref="GY48:GY55" si="613">$E48</f>
        <v>Switzerland</v>
      </c>
      <c r="GZ48" s="258"/>
      <c r="HA48" s="258"/>
      <c r="HB48" s="359"/>
      <c r="HC48" s="255" t="str">
        <f t="shared" ref="HC48:HC55" si="614">IF(($F48&lt;&gt;"")*($G48&lt;&gt;"")*(GZ48&lt;&gt;"")*(HA48&lt;&gt;""),IF(HG48&lt;&gt;2,"0",($F48&gt;$G48)*(GZ48&gt;HA48)+($F48=$G48)*(GZ48=HA48)+($F48&lt;$G48)*(GZ48&lt;HA48)),"")</f>
        <v/>
      </c>
      <c r="HD48" s="255" t="str">
        <f>IF((HC48&lt;&gt;""),IF(OR($F48&lt;&gt;$G48,PrSettings!$M$4="●"),(($F48-$G48)=(GZ48-HA48))*1,0),"")</f>
        <v/>
      </c>
      <c r="HE48" s="255" t="str">
        <f t="shared" ref="HE48:HE55" si="615">IF((HD48&lt;&gt;""),($F48=GZ48)*($G48=HA48),"")</f>
        <v/>
      </c>
      <c r="HF48" s="255" t="str">
        <f>IF(HC48&lt;&gt;"",IF(ABS($F48-$G48)&gt;=PrSettings!$M$7,(ABS($F48-$G48-GZ48+HA48)&lt;=1)*1,IF(AND(HC48,$F48=$G48,$F48&gt;=PrSettings!$M$6),(ABS(GZ48-$F48)&lt;=1)*1,IF(AND(ABS($F48-$G48-GZ48+HA48)&lt;=1,$F48+$G48&gt;=PrSettings!$M$8),(ABS(GZ48-$F48)&lt;=1)*(ABS(HA48-$G48)&lt;=1)*1,""))),"")</f>
        <v/>
      </c>
      <c r="HG48" s="360">
        <f t="shared" ref="HG48:HG55" si="616">IF(OR(($C48&lt;&gt;"")*(GV48&lt;&gt;""),($E48&lt;&gt;"")*(GX48&lt;&gt;"")),($B48=GV48)*1+($D48=GX48)*1,"")</f>
        <v>2</v>
      </c>
      <c r="HH48" s="133"/>
      <c r="HI48" s="253">
        <f t="shared" si="403"/>
        <v>14</v>
      </c>
      <c r="HJ48" s="254" t="str">
        <f t="shared" ref="HJ48:HJ55" si="617">$C48</f>
        <v>Croatia</v>
      </c>
      <c r="HK48" s="255">
        <f t="shared" ref="HK48:HK55" si="618">$D48</f>
        <v>20</v>
      </c>
      <c r="HL48" s="254" t="str">
        <f t="shared" ref="HL48:HL55" si="619">$E48</f>
        <v>Switzerland</v>
      </c>
      <c r="HM48" s="258"/>
      <c r="HN48" s="258"/>
      <c r="HO48" s="359"/>
      <c r="HP48" s="255" t="str">
        <f t="shared" ref="HP48:HP55" si="620">IF(($F48&lt;&gt;"")*($G48&lt;&gt;"")*(HM48&lt;&gt;"")*(HN48&lt;&gt;""),IF(HT48&lt;&gt;2,"0",($F48&gt;$G48)*(HM48&gt;HN48)+($F48=$G48)*(HM48=HN48)+($F48&lt;$G48)*(HM48&lt;HN48)),"")</f>
        <v/>
      </c>
      <c r="HQ48" s="255" t="str">
        <f>IF((HP48&lt;&gt;""),IF(OR($F48&lt;&gt;$G48,PrSettings!$M$4="●"),(($F48-$G48)=(HM48-HN48))*1,0),"")</f>
        <v/>
      </c>
      <c r="HR48" s="255" t="str">
        <f t="shared" ref="HR48:HR55" si="621">IF((HQ48&lt;&gt;""),($F48=HM48)*($G48=HN48),"")</f>
        <v/>
      </c>
      <c r="HS48" s="255" t="str">
        <f>IF(HP48&lt;&gt;"",IF(ABS($F48-$G48)&gt;=PrSettings!$M$7,(ABS($F48-$G48-HM48+HN48)&lt;=1)*1,IF(AND(HP48,$F48=$G48,$F48&gt;=PrSettings!$M$6),(ABS(HM48-$F48)&lt;=1)*1,IF(AND(ABS($F48-$G48-HM48+HN48)&lt;=1,$F48+$G48&gt;=PrSettings!$M$8),(ABS(HM48-$F48)&lt;=1)*(ABS(HN48-$G48)&lt;=1)*1,""))),"")</f>
        <v/>
      </c>
      <c r="HT48" s="360">
        <f t="shared" ref="HT48:HT55" si="622">IF(OR(($C48&lt;&gt;"")*(HI48&lt;&gt;""),($E48&lt;&gt;"")*(HK48&lt;&gt;"")),($B48=HI48)*1+($D48=HK48)*1,"")</f>
        <v>2</v>
      </c>
      <c r="HU48" s="133"/>
      <c r="HV48" s="253">
        <f t="shared" si="407"/>
        <v>14</v>
      </c>
      <c r="HW48" s="254" t="str">
        <f t="shared" ref="HW48:HW55" si="623">$C48</f>
        <v>Croatia</v>
      </c>
      <c r="HX48" s="255">
        <f t="shared" ref="HX48:HX55" si="624">$D48</f>
        <v>20</v>
      </c>
      <c r="HY48" s="254" t="str">
        <f t="shared" ref="HY48:HY55" si="625">$E48</f>
        <v>Switzerland</v>
      </c>
      <c r="HZ48" s="258"/>
      <c r="IA48" s="258"/>
      <c r="IB48" s="359"/>
      <c r="IC48" s="255" t="str">
        <f t="shared" ref="IC48:IC55" si="626">IF(($F48&lt;&gt;"")*($G48&lt;&gt;"")*(HZ48&lt;&gt;"")*(IA48&lt;&gt;""),IF(IG48&lt;&gt;2,"0",($F48&gt;$G48)*(HZ48&gt;IA48)+($F48=$G48)*(HZ48=IA48)+($F48&lt;$G48)*(HZ48&lt;IA48)),"")</f>
        <v/>
      </c>
      <c r="ID48" s="255" t="str">
        <f>IF((IC48&lt;&gt;""),IF(OR($F48&lt;&gt;$G48,PrSettings!$M$4="●"),(($F48-$G48)=(HZ48-IA48))*1,0),"")</f>
        <v/>
      </c>
      <c r="IE48" s="255" t="str">
        <f t="shared" ref="IE48:IE55" si="627">IF((ID48&lt;&gt;""),($F48=HZ48)*($G48=IA48),"")</f>
        <v/>
      </c>
      <c r="IF48" s="255" t="str">
        <f>IF(IC48&lt;&gt;"",IF(ABS($F48-$G48)&gt;=PrSettings!$M$7,(ABS($F48-$G48-HZ48+IA48)&lt;=1)*1,IF(AND(IC48,$F48=$G48,$F48&gt;=PrSettings!$M$6),(ABS(HZ48-$F48)&lt;=1)*1,IF(AND(ABS($F48-$G48-HZ48+IA48)&lt;=1,$F48+$G48&gt;=PrSettings!$M$8),(ABS(HZ48-$F48)&lt;=1)*(ABS(IA48-$G48)&lt;=1)*1,""))),"")</f>
        <v/>
      </c>
      <c r="IG48" s="360">
        <f t="shared" ref="IG48:IG55" si="628">IF(OR(($C48&lt;&gt;"")*(HV48&lt;&gt;""),($E48&lt;&gt;"")*(HX48&lt;&gt;"")),($B48=HV48)*1+($D48=HX48)*1,"")</f>
        <v>2</v>
      </c>
      <c r="IH48" s="133"/>
      <c r="II48" s="253">
        <f t="shared" si="411"/>
        <v>14</v>
      </c>
      <c r="IJ48" s="254" t="str">
        <f t="shared" ref="IJ48:IJ55" si="629">$C48</f>
        <v>Croatia</v>
      </c>
      <c r="IK48" s="255">
        <f t="shared" ref="IK48:IK55" si="630">$D48</f>
        <v>20</v>
      </c>
      <c r="IL48" s="254" t="str">
        <f t="shared" ref="IL48:IL55" si="631">$E48</f>
        <v>Switzerland</v>
      </c>
      <c r="IM48" s="258"/>
      <c r="IN48" s="258"/>
      <c r="IO48" s="359"/>
      <c r="IP48" s="255" t="str">
        <f t="shared" ref="IP48:IP55" si="632">IF(($F48&lt;&gt;"")*($G48&lt;&gt;"")*(IM48&lt;&gt;"")*(IN48&lt;&gt;""),IF(IT48&lt;&gt;2,"0",($F48&gt;$G48)*(IM48&gt;IN48)+($F48=$G48)*(IM48=IN48)+($F48&lt;$G48)*(IM48&lt;IN48)),"")</f>
        <v/>
      </c>
      <c r="IQ48" s="255" t="str">
        <f>IF((IP48&lt;&gt;""),IF(OR($F48&lt;&gt;$G48,PrSettings!$M$4="●"),(($F48-$G48)=(IM48-IN48))*1,0),"")</f>
        <v/>
      </c>
      <c r="IR48" s="255" t="str">
        <f t="shared" ref="IR48:IR55" si="633">IF((IQ48&lt;&gt;""),($F48=IM48)*($G48=IN48),"")</f>
        <v/>
      </c>
      <c r="IS48" s="255" t="str">
        <f>IF(IP48&lt;&gt;"",IF(ABS($F48-$G48)&gt;=PrSettings!$M$7,(ABS($F48-$G48-IM48+IN48)&lt;=1)*1,IF(AND(IP48,$F48=$G48,$F48&gt;=PrSettings!$M$6),(ABS(IM48-$F48)&lt;=1)*1,IF(AND(ABS($F48-$G48-IM48+IN48)&lt;=1,$F48+$G48&gt;=PrSettings!$M$8),(ABS(IM48-$F48)&lt;=1)*(ABS(IN48-$G48)&lt;=1)*1,""))),"")</f>
        <v/>
      </c>
      <c r="IT48" s="360">
        <f t="shared" ref="IT48:IT55" si="634">IF(OR(($C48&lt;&gt;"")*(II48&lt;&gt;""),($E48&lt;&gt;"")*(IK48&lt;&gt;"")),($B48=II48)*1+($D48=IK48)*1,"")</f>
        <v>2</v>
      </c>
      <c r="IU48" s="133"/>
      <c r="IV48" s="253">
        <f t="shared" si="415"/>
        <v>14</v>
      </c>
      <c r="IW48" s="254" t="str">
        <f t="shared" ref="IW48:IW55" si="635">$C48</f>
        <v>Croatia</v>
      </c>
      <c r="IX48" s="255">
        <f t="shared" ref="IX48:IX55" si="636">$D48</f>
        <v>20</v>
      </c>
      <c r="IY48" s="254" t="str">
        <f t="shared" ref="IY48:IY55" si="637">$E48</f>
        <v>Switzerland</v>
      </c>
      <c r="IZ48" s="258"/>
      <c r="JA48" s="258"/>
      <c r="JB48" s="359"/>
      <c r="JC48" s="255" t="str">
        <f t="shared" ref="JC48:JC55" si="638">IF(($F48&lt;&gt;"")*($G48&lt;&gt;"")*(IZ48&lt;&gt;"")*(JA48&lt;&gt;""),IF(JG48&lt;&gt;2,"0",($F48&gt;$G48)*(IZ48&gt;JA48)+($F48=$G48)*(IZ48=JA48)+($F48&lt;$G48)*(IZ48&lt;JA48)),"")</f>
        <v/>
      </c>
      <c r="JD48" s="255" t="str">
        <f>IF((JC48&lt;&gt;""),IF(OR($F48&lt;&gt;$G48,PrSettings!$M$4="●"),(($F48-$G48)=(IZ48-JA48))*1,0),"")</f>
        <v/>
      </c>
      <c r="JE48" s="255" t="str">
        <f t="shared" ref="JE48:JE55" si="639">IF((JD48&lt;&gt;""),($F48=IZ48)*($G48=JA48),"")</f>
        <v/>
      </c>
      <c r="JF48" s="255" t="str">
        <f>IF(JC48&lt;&gt;"",IF(ABS($F48-$G48)&gt;=PrSettings!$M$7,(ABS($F48-$G48-IZ48+JA48)&lt;=1)*1,IF(AND(JC48,$F48=$G48,$F48&gt;=PrSettings!$M$6),(ABS(IZ48-$F48)&lt;=1)*1,IF(AND(ABS($F48-$G48-IZ48+JA48)&lt;=1,$F48+$G48&gt;=PrSettings!$M$8),(ABS(IZ48-$F48)&lt;=1)*(ABS(JA48-$G48)&lt;=1)*1,""))),"")</f>
        <v/>
      </c>
      <c r="JG48" s="360">
        <f t="shared" ref="JG48:JG55" si="640">IF(OR(($C48&lt;&gt;"")*(IV48&lt;&gt;""),($E48&lt;&gt;"")*(IX48&lt;&gt;"")),($B48=IV48)*1+($D48=IX48)*1,"")</f>
        <v>2</v>
      </c>
      <c r="JH48" s="133"/>
      <c r="JI48" s="253">
        <f t="shared" si="419"/>
        <v>14</v>
      </c>
      <c r="JJ48" s="254" t="str">
        <f t="shared" ref="JJ48:JJ55" si="641">$C48</f>
        <v>Croatia</v>
      </c>
      <c r="JK48" s="255">
        <f t="shared" ref="JK48:JK55" si="642">$D48</f>
        <v>20</v>
      </c>
      <c r="JL48" s="254" t="str">
        <f t="shared" ref="JL48:JL55" si="643">$E48</f>
        <v>Switzerland</v>
      </c>
      <c r="JM48" s="258"/>
      <c r="JN48" s="258"/>
      <c r="JO48" s="359"/>
      <c r="JP48" s="255" t="str">
        <f t="shared" ref="JP48:JP55" si="644">IF(($F48&lt;&gt;"")*($G48&lt;&gt;"")*(JM48&lt;&gt;"")*(JN48&lt;&gt;""),IF(JT48&lt;&gt;2,"0",($F48&gt;$G48)*(JM48&gt;JN48)+($F48=$G48)*(JM48=JN48)+($F48&lt;$G48)*(JM48&lt;JN48)),"")</f>
        <v/>
      </c>
      <c r="JQ48" s="255" t="str">
        <f>IF((JP48&lt;&gt;""),IF(OR($F48&lt;&gt;$G48,PrSettings!$M$4="●"),(($F48-$G48)=(JM48-JN48))*1,0),"")</f>
        <v/>
      </c>
      <c r="JR48" s="255" t="str">
        <f t="shared" ref="JR48:JR55" si="645">IF((JQ48&lt;&gt;""),($F48=JM48)*($G48=JN48),"")</f>
        <v/>
      </c>
      <c r="JS48" s="255" t="str">
        <f>IF(JP48&lt;&gt;"",IF(ABS($F48-$G48)&gt;=PrSettings!$M$7,(ABS($F48-$G48-JM48+JN48)&lt;=1)*1,IF(AND(JP48,$F48=$G48,$F48&gt;=PrSettings!$M$6),(ABS(JM48-$F48)&lt;=1)*1,IF(AND(ABS($F48-$G48-JM48+JN48)&lt;=1,$F48+$G48&gt;=PrSettings!$M$8),(ABS(JM48-$F48)&lt;=1)*(ABS(JN48-$G48)&lt;=1)*1,""))),"")</f>
        <v/>
      </c>
      <c r="JT48" s="360">
        <f t="shared" ref="JT48:JT55" si="646">IF(OR(($C48&lt;&gt;"")*(JI48&lt;&gt;""),($E48&lt;&gt;"")*(JK48&lt;&gt;"")),($B48=JI48)*1+($D48=JK48)*1,"")</f>
        <v>2</v>
      </c>
      <c r="JU48" s="133"/>
      <c r="JV48" s="253">
        <f t="shared" si="423"/>
        <v>14</v>
      </c>
      <c r="JW48" s="254" t="str">
        <f t="shared" ref="JW48:JW55" si="647">$C48</f>
        <v>Croatia</v>
      </c>
      <c r="JX48" s="255">
        <f t="shared" ref="JX48:JX55" si="648">$D48</f>
        <v>20</v>
      </c>
      <c r="JY48" s="254" t="str">
        <f t="shared" ref="JY48:JY55" si="649">$E48</f>
        <v>Switzerland</v>
      </c>
      <c r="JZ48" s="258"/>
      <c r="KA48" s="258"/>
      <c r="KB48" s="359"/>
      <c r="KC48" s="255" t="str">
        <f t="shared" ref="KC48:KC55" si="650">IF(($F48&lt;&gt;"")*($G48&lt;&gt;"")*(JZ48&lt;&gt;"")*(KA48&lt;&gt;""),IF(KG48&lt;&gt;2,"0",($F48&gt;$G48)*(JZ48&gt;KA48)+($F48=$G48)*(JZ48=KA48)+($F48&lt;$G48)*(JZ48&lt;KA48)),"")</f>
        <v/>
      </c>
      <c r="KD48" s="255" t="str">
        <f>IF((KC48&lt;&gt;""),IF(OR($F48&lt;&gt;$G48,PrSettings!$M$4="●"),(($F48-$G48)=(JZ48-KA48))*1,0),"")</f>
        <v/>
      </c>
      <c r="KE48" s="255" t="str">
        <f t="shared" ref="KE48:KE55" si="651">IF((KD48&lt;&gt;""),($F48=JZ48)*($G48=KA48),"")</f>
        <v/>
      </c>
      <c r="KF48" s="255" t="str">
        <f>IF(KC48&lt;&gt;"",IF(ABS($F48-$G48)&gt;=PrSettings!$M$7,(ABS($F48-$G48-JZ48+KA48)&lt;=1)*1,IF(AND(KC48,$F48=$G48,$F48&gt;=PrSettings!$M$6),(ABS(JZ48-$F48)&lt;=1)*1,IF(AND(ABS($F48-$G48-JZ48+KA48)&lt;=1,$F48+$G48&gt;=PrSettings!$M$8),(ABS(JZ48-$F48)&lt;=1)*(ABS(KA48-$G48)&lt;=1)*1,""))),"")</f>
        <v/>
      </c>
      <c r="KG48" s="360">
        <f t="shared" ref="KG48:KG55" si="652">IF(OR(($C48&lt;&gt;"")*(JV48&lt;&gt;""),($E48&lt;&gt;"")*(JX48&lt;&gt;"")),($B48=JV48)*1+($D48=JX48)*1,"")</f>
        <v>2</v>
      </c>
      <c r="KH48" s="133"/>
      <c r="KI48" s="253">
        <f t="shared" si="427"/>
        <v>14</v>
      </c>
      <c r="KJ48" s="254" t="str">
        <f t="shared" ref="KJ48:KJ55" si="653">$C48</f>
        <v>Croatia</v>
      </c>
      <c r="KK48" s="255">
        <f t="shared" ref="KK48:KK55" si="654">$D48</f>
        <v>20</v>
      </c>
      <c r="KL48" s="254" t="str">
        <f t="shared" ref="KL48:KL55" si="655">$E48</f>
        <v>Switzerland</v>
      </c>
      <c r="KM48" s="258"/>
      <c r="KN48" s="258"/>
      <c r="KO48" s="359"/>
      <c r="KP48" s="255" t="str">
        <f t="shared" ref="KP48:KP55" si="656">IF(($F48&lt;&gt;"")*($G48&lt;&gt;"")*(KM48&lt;&gt;"")*(KN48&lt;&gt;""),IF(KT48&lt;&gt;2,"0",($F48&gt;$G48)*(KM48&gt;KN48)+($F48=$G48)*(KM48=KN48)+($F48&lt;$G48)*(KM48&lt;KN48)),"")</f>
        <v/>
      </c>
      <c r="KQ48" s="255" t="str">
        <f>IF((KP48&lt;&gt;""),IF(OR($F48&lt;&gt;$G48,PrSettings!$M$4="●"),(($F48-$G48)=(KM48-KN48))*1,0),"")</f>
        <v/>
      </c>
      <c r="KR48" s="255" t="str">
        <f t="shared" ref="KR48:KR55" si="657">IF((KQ48&lt;&gt;""),($F48=KM48)*($G48=KN48),"")</f>
        <v/>
      </c>
      <c r="KS48" s="255" t="str">
        <f>IF(KP48&lt;&gt;"",IF(ABS($F48-$G48)&gt;=PrSettings!$M$7,(ABS($F48-$G48-KM48+KN48)&lt;=1)*1,IF(AND(KP48,$F48=$G48,$F48&gt;=PrSettings!$M$6),(ABS(KM48-$F48)&lt;=1)*1,IF(AND(ABS($F48-$G48-KM48+KN48)&lt;=1,$F48+$G48&gt;=PrSettings!$M$8),(ABS(KM48-$F48)&lt;=1)*(ABS(KN48-$G48)&lt;=1)*1,""))),"")</f>
        <v/>
      </c>
      <c r="KT48" s="360">
        <f t="shared" ref="KT48:KT55" si="658">IF(OR(($C48&lt;&gt;"")*(KI48&lt;&gt;""),($E48&lt;&gt;"")*(KK48&lt;&gt;"")),($B48=KI48)*1+($D48=KK48)*1,"")</f>
        <v>2</v>
      </c>
      <c r="KU48" s="133"/>
      <c r="KV48" s="253">
        <f t="shared" si="431"/>
        <v>14</v>
      </c>
      <c r="KW48" s="254" t="str">
        <f t="shared" ref="KW48:KW55" si="659">$C48</f>
        <v>Croatia</v>
      </c>
      <c r="KX48" s="255">
        <f t="shared" ref="KX48:KX55" si="660">$D48</f>
        <v>20</v>
      </c>
      <c r="KY48" s="254" t="str">
        <f t="shared" ref="KY48:KY55" si="661">$E48</f>
        <v>Switzerland</v>
      </c>
      <c r="KZ48" s="258"/>
      <c r="LA48" s="258"/>
      <c r="LB48" s="359"/>
      <c r="LC48" s="255" t="str">
        <f t="shared" ref="LC48:LC55" si="662">IF(($F48&lt;&gt;"")*($G48&lt;&gt;"")*(KZ48&lt;&gt;"")*(LA48&lt;&gt;""),IF(LG48&lt;&gt;2,"0",($F48&gt;$G48)*(KZ48&gt;LA48)+($F48=$G48)*(KZ48=LA48)+($F48&lt;$G48)*(KZ48&lt;LA48)),"")</f>
        <v/>
      </c>
      <c r="LD48" s="255" t="str">
        <f>IF((LC48&lt;&gt;""),IF(OR($F48&lt;&gt;$G48,PrSettings!$M$4="●"),(($F48-$G48)=(KZ48-LA48))*1,0),"")</f>
        <v/>
      </c>
      <c r="LE48" s="255" t="str">
        <f t="shared" ref="LE48:LE55" si="663">IF((LD48&lt;&gt;""),($F48=KZ48)*($G48=LA48),"")</f>
        <v/>
      </c>
      <c r="LF48" s="255" t="str">
        <f>IF(LC48&lt;&gt;"",IF(ABS($F48-$G48)&gt;=PrSettings!$M$7,(ABS($F48-$G48-KZ48+LA48)&lt;=1)*1,IF(AND(LC48,$F48=$G48,$F48&gt;=PrSettings!$M$6),(ABS(KZ48-$F48)&lt;=1)*1,IF(AND(ABS($F48-$G48-KZ48+LA48)&lt;=1,$F48+$G48&gt;=PrSettings!$M$8),(ABS(KZ48-$F48)&lt;=1)*(ABS(LA48-$G48)&lt;=1)*1,""))),"")</f>
        <v/>
      </c>
      <c r="LG48" s="360">
        <f t="shared" ref="LG48:LG55" si="664">IF(OR(($C48&lt;&gt;"")*(KV48&lt;&gt;""),($E48&lt;&gt;"")*(KX48&lt;&gt;"")),($B48=KV48)*1+($D48=KX48)*1,"")</f>
        <v>2</v>
      </c>
      <c r="LH48" s="133"/>
      <c r="LI48" s="253">
        <f t="shared" si="435"/>
        <v>14</v>
      </c>
      <c r="LJ48" s="254" t="str">
        <f t="shared" ref="LJ48:LJ55" si="665">$C48</f>
        <v>Croatia</v>
      </c>
      <c r="LK48" s="255">
        <f t="shared" ref="LK48:LK55" si="666">$D48</f>
        <v>20</v>
      </c>
      <c r="LL48" s="254" t="str">
        <f t="shared" ref="LL48:LL55" si="667">$E48</f>
        <v>Switzerland</v>
      </c>
      <c r="LM48" s="258"/>
      <c r="LN48" s="258"/>
      <c r="LO48" s="359"/>
      <c r="LP48" s="255" t="str">
        <f t="shared" ref="LP48:LP55" si="668">IF(($F48&lt;&gt;"")*($G48&lt;&gt;"")*(LM48&lt;&gt;"")*(LN48&lt;&gt;""),IF(LT48&lt;&gt;2,"0",($F48&gt;$G48)*(LM48&gt;LN48)+($F48=$G48)*(LM48=LN48)+($F48&lt;$G48)*(LM48&lt;LN48)),"")</f>
        <v/>
      </c>
      <c r="LQ48" s="255" t="str">
        <f>IF((LP48&lt;&gt;""),IF(OR($F48&lt;&gt;$G48,PrSettings!$M$4="●"),(($F48-$G48)=(LM48-LN48))*1,0),"")</f>
        <v/>
      </c>
      <c r="LR48" s="255" t="str">
        <f t="shared" ref="LR48:LR55" si="669">IF((LQ48&lt;&gt;""),($F48=LM48)*($G48=LN48),"")</f>
        <v/>
      </c>
      <c r="LS48" s="255" t="str">
        <f>IF(LP48&lt;&gt;"",IF(ABS($F48-$G48)&gt;=PrSettings!$M$7,(ABS($F48-$G48-LM48+LN48)&lt;=1)*1,IF(AND(LP48,$F48=$G48,$F48&gt;=PrSettings!$M$6),(ABS(LM48-$F48)&lt;=1)*1,IF(AND(ABS($F48-$G48-LM48+LN48)&lt;=1,$F48+$G48&gt;=PrSettings!$M$8),(ABS(LM48-$F48)&lt;=1)*(ABS(LN48-$G48)&lt;=1)*1,""))),"")</f>
        <v/>
      </c>
      <c r="LT48" s="360">
        <f t="shared" ref="LT48:LT55" si="670">IF(OR(($C48&lt;&gt;"")*(LI48&lt;&gt;""),($E48&lt;&gt;"")*(LK48&lt;&gt;"")),($B48=LI48)*1+($D48=LK48)*1,"")</f>
        <v>2</v>
      </c>
      <c r="LU48" s="133"/>
      <c r="LV48" s="253">
        <f t="shared" si="439"/>
        <v>14</v>
      </c>
      <c r="LW48" s="254" t="str">
        <f t="shared" ref="LW48:LW55" si="671">$C48</f>
        <v>Croatia</v>
      </c>
      <c r="LX48" s="255">
        <f t="shared" ref="LX48:LX55" si="672">$D48</f>
        <v>20</v>
      </c>
      <c r="LY48" s="254" t="str">
        <f t="shared" ref="LY48:LY55" si="673">$E48</f>
        <v>Switzerland</v>
      </c>
      <c r="LZ48" s="258"/>
      <c r="MA48" s="258"/>
      <c r="MB48" s="359"/>
      <c r="MC48" s="255" t="str">
        <f t="shared" ref="MC48:MC55" si="674">IF(($F48&lt;&gt;"")*($G48&lt;&gt;"")*(LZ48&lt;&gt;"")*(MA48&lt;&gt;""),IF(MG48&lt;&gt;2,"0",($F48&gt;$G48)*(LZ48&gt;MA48)+($F48=$G48)*(LZ48=MA48)+($F48&lt;$G48)*(LZ48&lt;MA48)),"")</f>
        <v/>
      </c>
      <c r="MD48" s="255" t="str">
        <f>IF((MC48&lt;&gt;""),IF(OR($F48&lt;&gt;$G48,PrSettings!$M$4="●"),(($F48-$G48)=(LZ48-MA48))*1,0),"")</f>
        <v/>
      </c>
      <c r="ME48" s="255" t="str">
        <f t="shared" ref="ME48:ME55" si="675">IF((MD48&lt;&gt;""),($F48=LZ48)*($G48=MA48),"")</f>
        <v/>
      </c>
      <c r="MF48" s="255" t="str">
        <f>IF(MC48&lt;&gt;"",IF(ABS($F48-$G48)&gt;=PrSettings!$M$7,(ABS($F48-$G48-LZ48+MA48)&lt;=1)*1,IF(AND(MC48,$F48=$G48,$F48&gt;=PrSettings!$M$6),(ABS(LZ48-$F48)&lt;=1)*1,IF(AND(ABS($F48-$G48-LZ48+MA48)&lt;=1,$F48+$G48&gt;=PrSettings!$M$8),(ABS(LZ48-$F48)&lt;=1)*(ABS(MA48-$G48)&lt;=1)*1,""))),"")</f>
        <v/>
      </c>
      <c r="MG48" s="360">
        <f t="shared" ref="MG48:MG55" si="676">IF(OR(($C48&lt;&gt;"")*(LV48&lt;&gt;""),($E48&lt;&gt;"")*(LX48&lt;&gt;"")),($B48=LV48)*1+($D48=LX48)*1,"")</f>
        <v>2</v>
      </c>
    </row>
    <row r="49">
      <c r="A49" s="172"/>
      <c r="B49" s="253">
        <f t="array" ref="B49">IF(C49="","",INDEX(Groups!$C$7:$C$35,MATCH(C49,Groups!$D$7:$D$35,0)))</f>
        <v>54</v>
      </c>
      <c r="C49" s="254" t="str">
        <f>INDIRECT("'"&amp;References!$A$1&amp;"'!"&amp;"$E$54")</f>
        <v>Germany</v>
      </c>
      <c r="D49" s="255">
        <f t="array" ref="D49">IF(E49="","",INDEX(Groups!$C$7:$C$35,MATCH(E49,Groups!$D$7:$D$35,0)))</f>
        <v>5</v>
      </c>
      <c r="E49" s="254" t="str">
        <f>INDIRECT("'"&amp;References!$A$1&amp;"'!"&amp;"$F$54")</f>
        <v>England</v>
      </c>
      <c r="F49" s="256">
        <f>IF(AND(INDIRECT("'"&amp;References!$A$1&amp;"'!"&amp;"$E$55")&lt;&gt;"",INDIRECT("'"&amp;References!$A$1&amp;"'!"&amp;"$F$55")&lt;&gt;""),INDIRECT("'"&amp;References!$A$1&amp;"'!"&amp;"$E$55"),"")</f>
        <v>1</v>
      </c>
      <c r="G49" s="257">
        <f>IF(AND(INDIRECT("'"&amp;References!$A$1&amp;"'!"&amp;"$E$55")&lt;&gt;"",INDIRECT("'"&amp;References!$A$1&amp;"'!"&amp;"$F$55")&lt;&gt;""),INDIRECT("'"&amp;References!$A$1&amp;"'!"&amp;"$F$55"),"")</f>
        <v>0</v>
      </c>
      <c r="H49" s="133"/>
      <c r="I49" s="253">
        <f t="shared" si="339"/>
        <v>54</v>
      </c>
      <c r="J49" s="254" t="str">
        <f t="shared" si="521"/>
        <v>Germany</v>
      </c>
      <c r="K49" s="255">
        <f t="shared" si="522"/>
        <v>5</v>
      </c>
      <c r="L49" s="254" t="str">
        <f t="shared" si="523"/>
        <v>England</v>
      </c>
      <c r="M49" s="258"/>
      <c r="N49" s="258"/>
      <c r="O49" s="361">
        <f>COUNTIF(I$65,K65)+COUNTIF(K$65,K65)</f>
        <v>0</v>
      </c>
      <c r="P49" s="255" t="str">
        <f t="shared" si="524"/>
        <v/>
      </c>
      <c r="Q49" s="255" t="str">
        <f>IF((P49&lt;&gt;""),IF(OR($F49&lt;&gt;$G49,PrSettings!$M$4="●"),(($F49-$G49)=(M49-N49))*1,0),"")</f>
        <v/>
      </c>
      <c r="R49" s="255" t="str">
        <f t="shared" si="525"/>
        <v/>
      </c>
      <c r="S49" s="255" t="str">
        <f>IF(P49&lt;&gt;"",IF(ABS($F49-$G49)&gt;=PrSettings!$M$7,(ABS($F49-$G49-M49+N49)&lt;=1)*1,IF(AND(P49,$F49=$G49,$F49&gt;=PrSettings!$M$6),(ABS(M49-$F49)&lt;=1)*1,IF(AND(ABS($F49-$G49-M49+N49)&lt;=1,$F49+$G49&gt;=PrSettings!$M$8),(ABS(M49-$F49)&lt;=1)*(ABS(N49-$G49)&lt;=1)*1,""))),"")</f>
        <v/>
      </c>
      <c r="T49" s="362">
        <f t="shared" si="526"/>
        <v>2</v>
      </c>
      <c r="U49" s="133"/>
      <c r="V49" s="253">
        <f t="shared" si="343"/>
        <v>54</v>
      </c>
      <c r="W49" s="254" t="str">
        <f t="shared" si="527"/>
        <v>Germany</v>
      </c>
      <c r="X49" s="255">
        <f t="shared" si="528"/>
        <v>5</v>
      </c>
      <c r="Y49" s="254" t="str">
        <f t="shared" si="529"/>
        <v>England</v>
      </c>
      <c r="Z49" s="258"/>
      <c r="AA49" s="258"/>
      <c r="AB49" s="361">
        <f>COUNTIF(V$65,X65)+COUNTIF(X$65,X65)</f>
        <v>0</v>
      </c>
      <c r="AC49" s="255" t="str">
        <f t="shared" si="530"/>
        <v/>
      </c>
      <c r="AD49" s="255" t="str">
        <f>IF((AC49&lt;&gt;""),IF(OR($F49&lt;&gt;$G49,PrSettings!$M$4="●"),(($F49-$G49)=(Z49-AA49))*1,0),"")</f>
        <v/>
      </c>
      <c r="AE49" s="255" t="str">
        <f t="shared" si="531"/>
        <v/>
      </c>
      <c r="AF49" s="255" t="str">
        <f>IF(AC49&lt;&gt;"",IF(ABS($F49-$G49)&gt;=PrSettings!$M$7,(ABS($F49-$G49-Z49+AA49)&lt;=1)*1,IF(AND(AC49,$F49=$G49,$F49&gt;=PrSettings!$M$6),(ABS(Z49-$F49)&lt;=1)*1,IF(AND(ABS($F49-$G49-Z49+AA49)&lt;=1,$F49+$G49&gt;=PrSettings!$M$8),(ABS(Z49-$F49)&lt;=1)*(ABS(AA49-$G49)&lt;=1)*1,""))),"")</f>
        <v/>
      </c>
      <c r="AG49" s="362">
        <f t="shared" si="532"/>
        <v>2</v>
      </c>
      <c r="AH49" s="133"/>
      <c r="AI49" s="253">
        <f t="shared" si="347"/>
        <v>54</v>
      </c>
      <c r="AJ49" s="254" t="str">
        <f t="shared" si="533"/>
        <v>Germany</v>
      </c>
      <c r="AK49" s="255">
        <f t="shared" si="534"/>
        <v>5</v>
      </c>
      <c r="AL49" s="254" t="str">
        <f t="shared" si="535"/>
        <v>England</v>
      </c>
      <c r="AM49" s="258"/>
      <c r="AN49" s="258"/>
      <c r="AO49" s="361">
        <f>COUNTIF(AI$65,AK65)+COUNTIF(AK$65,AK65)</f>
        <v>0</v>
      </c>
      <c r="AP49" s="255" t="str">
        <f t="shared" si="536"/>
        <v/>
      </c>
      <c r="AQ49" s="255" t="str">
        <f>IF((AP49&lt;&gt;""),IF(OR($F49&lt;&gt;$G49,PrSettings!$M$4="●"),(($F49-$G49)=(AM49-AN49))*1,0),"")</f>
        <v/>
      </c>
      <c r="AR49" s="255" t="str">
        <f t="shared" si="537"/>
        <v/>
      </c>
      <c r="AS49" s="255" t="str">
        <f>IF(AP49&lt;&gt;"",IF(ABS($F49-$G49)&gt;=PrSettings!$M$7,(ABS($F49-$G49-AM49+AN49)&lt;=1)*1,IF(AND(AP49,$F49=$G49,$F49&gt;=PrSettings!$M$6),(ABS(AM49-$F49)&lt;=1)*1,IF(AND(ABS($F49-$G49-AM49+AN49)&lt;=1,$F49+$G49&gt;=PrSettings!$M$8),(ABS(AM49-$F49)&lt;=1)*(ABS(AN49-$G49)&lt;=1)*1,""))),"")</f>
        <v/>
      </c>
      <c r="AT49" s="362">
        <f t="shared" si="538"/>
        <v>2</v>
      </c>
      <c r="AU49" s="133"/>
      <c r="AV49" s="253">
        <f t="shared" si="351"/>
        <v>54</v>
      </c>
      <c r="AW49" s="254" t="str">
        <f t="shared" si="539"/>
        <v>Germany</v>
      </c>
      <c r="AX49" s="255">
        <f t="shared" si="540"/>
        <v>5</v>
      </c>
      <c r="AY49" s="254" t="str">
        <f t="shared" si="541"/>
        <v>England</v>
      </c>
      <c r="AZ49" s="258"/>
      <c r="BA49" s="258"/>
      <c r="BB49" s="361">
        <f>COUNTIF(AV$65,AX65)+COUNTIF(AX$65,AX65)</f>
        <v>0</v>
      </c>
      <c r="BC49" s="255" t="str">
        <f t="shared" si="542"/>
        <v/>
      </c>
      <c r="BD49" s="255" t="str">
        <f>IF((BC49&lt;&gt;""),IF(OR($F49&lt;&gt;$G49,PrSettings!$M$4="●"),(($F49-$G49)=(AZ49-BA49))*1,0),"")</f>
        <v/>
      </c>
      <c r="BE49" s="255" t="str">
        <f t="shared" si="543"/>
        <v/>
      </c>
      <c r="BF49" s="255" t="str">
        <f>IF(BC49&lt;&gt;"",IF(ABS($F49-$G49)&gt;=PrSettings!$M$7,(ABS($F49-$G49-AZ49+BA49)&lt;=1)*1,IF(AND(BC49,$F49=$G49,$F49&gt;=PrSettings!$M$6),(ABS(AZ49-$F49)&lt;=1)*1,IF(AND(ABS($F49-$G49-AZ49+BA49)&lt;=1,$F49+$G49&gt;=PrSettings!$M$8),(ABS(AZ49-$F49)&lt;=1)*(ABS(BA49-$G49)&lt;=1)*1,""))),"")</f>
        <v/>
      </c>
      <c r="BG49" s="362">
        <f t="shared" si="544"/>
        <v>2</v>
      </c>
      <c r="BH49" s="133"/>
      <c r="BI49" s="253">
        <f t="shared" si="355"/>
        <v>54</v>
      </c>
      <c r="BJ49" s="254" t="str">
        <f t="shared" si="545"/>
        <v>Germany</v>
      </c>
      <c r="BK49" s="255">
        <f t="shared" si="546"/>
        <v>5</v>
      </c>
      <c r="BL49" s="254" t="str">
        <f t="shared" si="547"/>
        <v>England</v>
      </c>
      <c r="BM49" s="258"/>
      <c r="BN49" s="258"/>
      <c r="BO49" s="361">
        <f>COUNTIF(BI$65,BK65)+COUNTIF(BK$65,BK65)</f>
        <v>0</v>
      </c>
      <c r="BP49" s="255" t="str">
        <f t="shared" si="548"/>
        <v/>
      </c>
      <c r="BQ49" s="255" t="str">
        <f>IF((BP49&lt;&gt;""),IF(OR($F49&lt;&gt;$G49,PrSettings!$M$4="●"),(($F49-$G49)=(BM49-BN49))*1,0),"")</f>
        <v/>
      </c>
      <c r="BR49" s="255" t="str">
        <f t="shared" si="549"/>
        <v/>
      </c>
      <c r="BS49" s="255" t="str">
        <f>IF(BP49&lt;&gt;"",IF(ABS($F49-$G49)&gt;=PrSettings!$M$7,(ABS($F49-$G49-BM49+BN49)&lt;=1)*1,IF(AND(BP49,$F49=$G49,$F49&gt;=PrSettings!$M$6),(ABS(BM49-$F49)&lt;=1)*1,IF(AND(ABS($F49-$G49-BM49+BN49)&lt;=1,$F49+$G49&gt;=PrSettings!$M$8),(ABS(BM49-$F49)&lt;=1)*(ABS(BN49-$G49)&lt;=1)*1,""))),"")</f>
        <v/>
      </c>
      <c r="BT49" s="362">
        <f t="shared" si="550"/>
        <v>2</v>
      </c>
      <c r="BU49" s="133"/>
      <c r="BV49" s="253">
        <f t="shared" si="359"/>
        <v>54</v>
      </c>
      <c r="BW49" s="254" t="str">
        <f t="shared" si="551"/>
        <v>Germany</v>
      </c>
      <c r="BX49" s="255">
        <f t="shared" si="552"/>
        <v>5</v>
      </c>
      <c r="BY49" s="254" t="str">
        <f t="shared" si="553"/>
        <v>England</v>
      </c>
      <c r="BZ49" s="258"/>
      <c r="CA49" s="258"/>
      <c r="CB49" s="361">
        <f>COUNTIF(BV$65,BX65)+COUNTIF(BX$65,BX65)</f>
        <v>0</v>
      </c>
      <c r="CC49" s="255" t="str">
        <f t="shared" si="554"/>
        <v/>
      </c>
      <c r="CD49" s="255" t="str">
        <f>IF((CC49&lt;&gt;""),IF(OR($F49&lt;&gt;$G49,PrSettings!$M$4="●"),(($F49-$G49)=(BZ49-CA49))*1,0),"")</f>
        <v/>
      </c>
      <c r="CE49" s="255" t="str">
        <f t="shared" si="555"/>
        <v/>
      </c>
      <c r="CF49" s="255" t="str">
        <f>IF(CC49&lt;&gt;"",IF(ABS($F49-$G49)&gt;=PrSettings!$M$7,(ABS($F49-$G49-BZ49+CA49)&lt;=1)*1,IF(AND(CC49,$F49=$G49,$F49&gt;=PrSettings!$M$6),(ABS(BZ49-$F49)&lt;=1)*1,IF(AND(ABS($F49-$G49-BZ49+CA49)&lt;=1,$F49+$G49&gt;=PrSettings!$M$8),(ABS(BZ49-$F49)&lt;=1)*(ABS(CA49-$G49)&lt;=1)*1,""))),"")</f>
        <v/>
      </c>
      <c r="CG49" s="362">
        <f t="shared" si="556"/>
        <v>2</v>
      </c>
      <c r="CH49" s="133"/>
      <c r="CI49" s="253">
        <f t="shared" si="363"/>
        <v>54</v>
      </c>
      <c r="CJ49" s="254" t="str">
        <f t="shared" si="557"/>
        <v>Germany</v>
      </c>
      <c r="CK49" s="255">
        <f t="shared" si="558"/>
        <v>5</v>
      </c>
      <c r="CL49" s="254" t="str">
        <f t="shared" si="559"/>
        <v>England</v>
      </c>
      <c r="CM49" s="258"/>
      <c r="CN49" s="258"/>
      <c r="CO49" s="361">
        <f>COUNTIF(CI$65,CK65)+COUNTIF(CK$65,CK65)</f>
        <v>0</v>
      </c>
      <c r="CP49" s="255" t="str">
        <f t="shared" si="560"/>
        <v/>
      </c>
      <c r="CQ49" s="255" t="str">
        <f>IF((CP49&lt;&gt;""),IF(OR($F49&lt;&gt;$G49,PrSettings!$M$4="●"),(($F49-$G49)=(CM49-CN49))*1,0),"")</f>
        <v/>
      </c>
      <c r="CR49" s="255" t="str">
        <f t="shared" si="561"/>
        <v/>
      </c>
      <c r="CS49" s="255" t="str">
        <f>IF(CP49&lt;&gt;"",IF(ABS($F49-$G49)&gt;=PrSettings!$M$7,(ABS($F49-$G49-CM49+CN49)&lt;=1)*1,IF(AND(CP49,$F49=$G49,$F49&gt;=PrSettings!$M$6),(ABS(CM49-$F49)&lt;=1)*1,IF(AND(ABS($F49-$G49-CM49+CN49)&lt;=1,$F49+$G49&gt;=PrSettings!$M$8),(ABS(CM49-$F49)&lt;=1)*(ABS(CN49-$G49)&lt;=1)*1,""))),"")</f>
        <v/>
      </c>
      <c r="CT49" s="362">
        <f t="shared" si="562"/>
        <v>2</v>
      </c>
      <c r="CU49" s="133"/>
      <c r="CV49" s="253">
        <f t="shared" si="367"/>
        <v>54</v>
      </c>
      <c r="CW49" s="254" t="str">
        <f t="shared" si="563"/>
        <v>Germany</v>
      </c>
      <c r="CX49" s="255">
        <f t="shared" si="564"/>
        <v>5</v>
      </c>
      <c r="CY49" s="254" t="str">
        <f t="shared" si="565"/>
        <v>England</v>
      </c>
      <c r="CZ49" s="258"/>
      <c r="DA49" s="258"/>
      <c r="DB49" s="361">
        <f>COUNTIF(CV$65,CX65)+COUNTIF(CX$65,CX65)</f>
        <v>0</v>
      </c>
      <c r="DC49" s="255" t="str">
        <f t="shared" si="566"/>
        <v/>
      </c>
      <c r="DD49" s="255" t="str">
        <f>IF((DC49&lt;&gt;""),IF(OR($F49&lt;&gt;$G49,PrSettings!$M$4="●"),(($F49-$G49)=(CZ49-DA49))*1,0),"")</f>
        <v/>
      </c>
      <c r="DE49" s="255" t="str">
        <f t="shared" si="567"/>
        <v/>
      </c>
      <c r="DF49" s="255" t="str">
        <f>IF(DC49&lt;&gt;"",IF(ABS($F49-$G49)&gt;=PrSettings!$M$7,(ABS($F49-$G49-CZ49+DA49)&lt;=1)*1,IF(AND(DC49,$F49=$G49,$F49&gt;=PrSettings!$M$6),(ABS(CZ49-$F49)&lt;=1)*1,IF(AND(ABS($F49-$G49-CZ49+DA49)&lt;=1,$F49+$G49&gt;=PrSettings!$M$8),(ABS(CZ49-$F49)&lt;=1)*(ABS(DA49-$G49)&lt;=1)*1,""))),"")</f>
        <v/>
      </c>
      <c r="DG49" s="362">
        <f t="shared" si="568"/>
        <v>2</v>
      </c>
      <c r="DH49" s="133"/>
      <c r="DI49" s="253">
        <f t="shared" si="371"/>
        <v>54</v>
      </c>
      <c r="DJ49" s="254" t="str">
        <f t="shared" si="569"/>
        <v>Germany</v>
      </c>
      <c r="DK49" s="255">
        <f t="shared" si="570"/>
        <v>5</v>
      </c>
      <c r="DL49" s="254" t="str">
        <f t="shared" si="571"/>
        <v>England</v>
      </c>
      <c r="DM49" s="258"/>
      <c r="DN49" s="258"/>
      <c r="DO49" s="361">
        <f>COUNTIF(DI$65,DK65)+COUNTIF(DK$65,DK65)</f>
        <v>0</v>
      </c>
      <c r="DP49" s="255" t="str">
        <f t="shared" si="572"/>
        <v/>
      </c>
      <c r="DQ49" s="255" t="str">
        <f>IF((DP49&lt;&gt;""),IF(OR($F49&lt;&gt;$G49,PrSettings!$M$4="●"),(($F49-$G49)=(DM49-DN49))*1,0),"")</f>
        <v/>
      </c>
      <c r="DR49" s="255" t="str">
        <f t="shared" si="573"/>
        <v/>
      </c>
      <c r="DS49" s="255" t="str">
        <f>IF(DP49&lt;&gt;"",IF(ABS($F49-$G49)&gt;=PrSettings!$M$7,(ABS($F49-$G49-DM49+DN49)&lt;=1)*1,IF(AND(DP49,$F49=$G49,$F49&gt;=PrSettings!$M$6),(ABS(DM49-$F49)&lt;=1)*1,IF(AND(ABS($F49-$G49-DM49+DN49)&lt;=1,$F49+$G49&gt;=PrSettings!$M$8),(ABS(DM49-$F49)&lt;=1)*(ABS(DN49-$G49)&lt;=1)*1,""))),"")</f>
        <v/>
      </c>
      <c r="DT49" s="362">
        <f t="shared" si="574"/>
        <v>2</v>
      </c>
      <c r="DU49" s="133"/>
      <c r="DV49" s="253">
        <f t="shared" si="375"/>
        <v>54</v>
      </c>
      <c r="DW49" s="254" t="str">
        <f t="shared" si="575"/>
        <v>Germany</v>
      </c>
      <c r="DX49" s="255">
        <f t="shared" si="576"/>
        <v>5</v>
      </c>
      <c r="DY49" s="254" t="str">
        <f t="shared" si="577"/>
        <v>England</v>
      </c>
      <c r="DZ49" s="258"/>
      <c r="EA49" s="258"/>
      <c r="EB49" s="361">
        <f>COUNTIF(DV$65,DX65)+COUNTIF(DX$65,DX65)</f>
        <v>0</v>
      </c>
      <c r="EC49" s="255" t="str">
        <f t="shared" si="578"/>
        <v/>
      </c>
      <c r="ED49" s="255" t="str">
        <f>IF((EC49&lt;&gt;""),IF(OR($F49&lt;&gt;$G49,PrSettings!$M$4="●"),(($F49-$G49)=(DZ49-EA49))*1,0),"")</f>
        <v/>
      </c>
      <c r="EE49" s="255" t="str">
        <f t="shared" si="579"/>
        <v/>
      </c>
      <c r="EF49" s="255" t="str">
        <f>IF(EC49&lt;&gt;"",IF(ABS($F49-$G49)&gt;=PrSettings!$M$7,(ABS($F49-$G49-DZ49+EA49)&lt;=1)*1,IF(AND(EC49,$F49=$G49,$F49&gt;=PrSettings!$M$6),(ABS(DZ49-$F49)&lt;=1)*1,IF(AND(ABS($F49-$G49-DZ49+EA49)&lt;=1,$F49+$G49&gt;=PrSettings!$M$8),(ABS(DZ49-$F49)&lt;=1)*(ABS(EA49-$G49)&lt;=1)*1,""))),"")</f>
        <v/>
      </c>
      <c r="EG49" s="362">
        <f t="shared" si="580"/>
        <v>2</v>
      </c>
      <c r="EH49" s="133"/>
      <c r="EI49" s="253">
        <f t="shared" si="379"/>
        <v>54</v>
      </c>
      <c r="EJ49" s="254" t="str">
        <f t="shared" si="581"/>
        <v>Germany</v>
      </c>
      <c r="EK49" s="255">
        <f t="shared" si="582"/>
        <v>5</v>
      </c>
      <c r="EL49" s="254" t="str">
        <f t="shared" si="583"/>
        <v>England</v>
      </c>
      <c r="EM49" s="258"/>
      <c r="EN49" s="258"/>
      <c r="EO49" s="361">
        <f>COUNTIF(EI$65,EK65)+COUNTIF(EK$65,EK65)</f>
        <v>0</v>
      </c>
      <c r="EP49" s="255" t="str">
        <f t="shared" si="584"/>
        <v/>
      </c>
      <c r="EQ49" s="255" t="str">
        <f>IF((EP49&lt;&gt;""),IF(OR($F49&lt;&gt;$G49,PrSettings!$M$4="●"),(($F49-$G49)=(EM49-EN49))*1,0),"")</f>
        <v/>
      </c>
      <c r="ER49" s="255" t="str">
        <f t="shared" si="585"/>
        <v/>
      </c>
      <c r="ES49" s="255" t="str">
        <f>IF(EP49&lt;&gt;"",IF(ABS($F49-$G49)&gt;=PrSettings!$M$7,(ABS($F49-$G49-EM49+EN49)&lt;=1)*1,IF(AND(EP49,$F49=$G49,$F49&gt;=PrSettings!$M$6),(ABS(EM49-$F49)&lt;=1)*1,IF(AND(ABS($F49-$G49-EM49+EN49)&lt;=1,$F49+$G49&gt;=PrSettings!$M$8),(ABS(EM49-$F49)&lt;=1)*(ABS(EN49-$G49)&lt;=1)*1,""))),"")</f>
        <v/>
      </c>
      <c r="ET49" s="362">
        <f t="shared" si="586"/>
        <v>2</v>
      </c>
      <c r="EU49" s="133"/>
      <c r="EV49" s="253">
        <f t="shared" si="383"/>
        <v>54</v>
      </c>
      <c r="EW49" s="254" t="str">
        <f t="shared" si="587"/>
        <v>Germany</v>
      </c>
      <c r="EX49" s="255">
        <f t="shared" si="588"/>
        <v>5</v>
      </c>
      <c r="EY49" s="254" t="str">
        <f t="shared" si="589"/>
        <v>England</v>
      </c>
      <c r="EZ49" s="258"/>
      <c r="FA49" s="258"/>
      <c r="FB49" s="361">
        <f>COUNTIF(EV$65,EX65)+COUNTIF(EX$65,EX65)</f>
        <v>0</v>
      </c>
      <c r="FC49" s="255" t="str">
        <f t="shared" si="590"/>
        <v/>
      </c>
      <c r="FD49" s="255" t="str">
        <f>IF((FC49&lt;&gt;""),IF(OR($F49&lt;&gt;$G49,PrSettings!$M$4="●"),(($F49-$G49)=(EZ49-FA49))*1,0),"")</f>
        <v/>
      </c>
      <c r="FE49" s="255" t="str">
        <f t="shared" si="591"/>
        <v/>
      </c>
      <c r="FF49" s="255" t="str">
        <f>IF(FC49&lt;&gt;"",IF(ABS($F49-$G49)&gt;=PrSettings!$M$7,(ABS($F49-$G49-EZ49+FA49)&lt;=1)*1,IF(AND(FC49,$F49=$G49,$F49&gt;=PrSettings!$M$6),(ABS(EZ49-$F49)&lt;=1)*1,IF(AND(ABS($F49-$G49-EZ49+FA49)&lt;=1,$F49+$G49&gt;=PrSettings!$M$8),(ABS(EZ49-$F49)&lt;=1)*(ABS(FA49-$G49)&lt;=1)*1,""))),"")</f>
        <v/>
      </c>
      <c r="FG49" s="362">
        <f t="shared" si="592"/>
        <v>2</v>
      </c>
      <c r="FH49" s="133"/>
      <c r="FI49" s="253">
        <f t="shared" si="387"/>
        <v>54</v>
      </c>
      <c r="FJ49" s="254" t="str">
        <f t="shared" si="593"/>
        <v>Germany</v>
      </c>
      <c r="FK49" s="255">
        <f t="shared" si="594"/>
        <v>5</v>
      </c>
      <c r="FL49" s="254" t="str">
        <f t="shared" si="595"/>
        <v>England</v>
      </c>
      <c r="FM49" s="258"/>
      <c r="FN49" s="258"/>
      <c r="FO49" s="361">
        <f>COUNTIF(FI$65,FK65)+COUNTIF(FK$65,FK65)</f>
        <v>0</v>
      </c>
      <c r="FP49" s="255" t="str">
        <f t="shared" si="596"/>
        <v/>
      </c>
      <c r="FQ49" s="255" t="str">
        <f>IF((FP49&lt;&gt;""),IF(OR($F49&lt;&gt;$G49,PrSettings!$M$4="●"),(($F49-$G49)=(FM49-FN49))*1,0),"")</f>
        <v/>
      </c>
      <c r="FR49" s="255" t="str">
        <f t="shared" si="597"/>
        <v/>
      </c>
      <c r="FS49" s="255" t="str">
        <f>IF(FP49&lt;&gt;"",IF(ABS($F49-$G49)&gt;=PrSettings!$M$7,(ABS($F49-$G49-FM49+FN49)&lt;=1)*1,IF(AND(FP49,$F49=$G49,$F49&gt;=PrSettings!$M$6),(ABS(FM49-$F49)&lt;=1)*1,IF(AND(ABS($F49-$G49-FM49+FN49)&lt;=1,$F49+$G49&gt;=PrSettings!$M$8),(ABS(FM49-$F49)&lt;=1)*(ABS(FN49-$G49)&lt;=1)*1,""))),"")</f>
        <v/>
      </c>
      <c r="FT49" s="362">
        <f t="shared" si="598"/>
        <v>2</v>
      </c>
      <c r="FU49" s="133"/>
      <c r="FV49" s="253">
        <f t="shared" si="391"/>
        <v>54</v>
      </c>
      <c r="FW49" s="254" t="str">
        <f t="shared" si="599"/>
        <v>Germany</v>
      </c>
      <c r="FX49" s="255">
        <f t="shared" si="600"/>
        <v>5</v>
      </c>
      <c r="FY49" s="254" t="str">
        <f t="shared" si="601"/>
        <v>England</v>
      </c>
      <c r="FZ49" s="258"/>
      <c r="GA49" s="258"/>
      <c r="GB49" s="361">
        <f>COUNTIF(FV$65,FX65)+COUNTIF(FX$65,FX65)</f>
        <v>0</v>
      </c>
      <c r="GC49" s="255" t="str">
        <f t="shared" si="602"/>
        <v/>
      </c>
      <c r="GD49" s="255" t="str">
        <f>IF((GC49&lt;&gt;""),IF(OR($F49&lt;&gt;$G49,PrSettings!$M$4="●"),(($F49-$G49)=(FZ49-GA49))*1,0),"")</f>
        <v/>
      </c>
      <c r="GE49" s="255" t="str">
        <f t="shared" si="603"/>
        <v/>
      </c>
      <c r="GF49" s="255" t="str">
        <f>IF(GC49&lt;&gt;"",IF(ABS($F49-$G49)&gt;=PrSettings!$M$7,(ABS($F49-$G49-FZ49+GA49)&lt;=1)*1,IF(AND(GC49,$F49=$G49,$F49&gt;=PrSettings!$M$6),(ABS(FZ49-$F49)&lt;=1)*1,IF(AND(ABS($F49-$G49-FZ49+GA49)&lt;=1,$F49+$G49&gt;=PrSettings!$M$8),(ABS(FZ49-$F49)&lt;=1)*(ABS(GA49-$G49)&lt;=1)*1,""))),"")</f>
        <v/>
      </c>
      <c r="GG49" s="362">
        <f t="shared" si="604"/>
        <v>2</v>
      </c>
      <c r="GH49" s="133"/>
      <c r="GI49" s="253">
        <f t="shared" si="395"/>
        <v>54</v>
      </c>
      <c r="GJ49" s="254" t="str">
        <f t="shared" si="605"/>
        <v>Germany</v>
      </c>
      <c r="GK49" s="255">
        <f t="shared" si="606"/>
        <v>5</v>
      </c>
      <c r="GL49" s="254" t="str">
        <f t="shared" si="607"/>
        <v>England</v>
      </c>
      <c r="GM49" s="258"/>
      <c r="GN49" s="258"/>
      <c r="GO49" s="361">
        <f>COUNTIF(GI$65,GK65)+COUNTIF(GK$65,GK65)</f>
        <v>0</v>
      </c>
      <c r="GP49" s="255" t="str">
        <f t="shared" si="608"/>
        <v/>
      </c>
      <c r="GQ49" s="255" t="str">
        <f>IF((GP49&lt;&gt;""),IF(OR($F49&lt;&gt;$G49,PrSettings!$M$4="●"),(($F49-$G49)=(GM49-GN49))*1,0),"")</f>
        <v/>
      </c>
      <c r="GR49" s="255" t="str">
        <f t="shared" si="609"/>
        <v/>
      </c>
      <c r="GS49" s="255" t="str">
        <f>IF(GP49&lt;&gt;"",IF(ABS($F49-$G49)&gt;=PrSettings!$M$7,(ABS($F49-$G49-GM49+GN49)&lt;=1)*1,IF(AND(GP49,$F49=$G49,$F49&gt;=PrSettings!$M$6),(ABS(GM49-$F49)&lt;=1)*1,IF(AND(ABS($F49-$G49-GM49+GN49)&lt;=1,$F49+$G49&gt;=PrSettings!$M$8),(ABS(GM49-$F49)&lt;=1)*(ABS(GN49-$G49)&lt;=1)*1,""))),"")</f>
        <v/>
      </c>
      <c r="GT49" s="362">
        <f t="shared" si="610"/>
        <v>2</v>
      </c>
      <c r="GU49" s="133"/>
      <c r="GV49" s="253">
        <f t="shared" si="399"/>
        <v>54</v>
      </c>
      <c r="GW49" s="254" t="str">
        <f t="shared" si="611"/>
        <v>Germany</v>
      </c>
      <c r="GX49" s="255">
        <f t="shared" si="612"/>
        <v>5</v>
      </c>
      <c r="GY49" s="254" t="str">
        <f t="shared" si="613"/>
        <v>England</v>
      </c>
      <c r="GZ49" s="258"/>
      <c r="HA49" s="258"/>
      <c r="HB49" s="361">
        <f>COUNTIF(GV$65,GX65)+COUNTIF(GX$65,GX65)</f>
        <v>0</v>
      </c>
      <c r="HC49" s="255" t="str">
        <f t="shared" si="614"/>
        <v/>
      </c>
      <c r="HD49" s="255" t="str">
        <f>IF((HC49&lt;&gt;""),IF(OR($F49&lt;&gt;$G49,PrSettings!$M$4="●"),(($F49-$G49)=(GZ49-HA49))*1,0),"")</f>
        <v/>
      </c>
      <c r="HE49" s="255" t="str">
        <f t="shared" si="615"/>
        <v/>
      </c>
      <c r="HF49" s="255" t="str">
        <f>IF(HC49&lt;&gt;"",IF(ABS($F49-$G49)&gt;=PrSettings!$M$7,(ABS($F49-$G49-GZ49+HA49)&lt;=1)*1,IF(AND(HC49,$F49=$G49,$F49&gt;=PrSettings!$M$6),(ABS(GZ49-$F49)&lt;=1)*1,IF(AND(ABS($F49-$G49-GZ49+HA49)&lt;=1,$F49+$G49&gt;=PrSettings!$M$8),(ABS(GZ49-$F49)&lt;=1)*(ABS(HA49-$G49)&lt;=1)*1,""))),"")</f>
        <v/>
      </c>
      <c r="HG49" s="362">
        <f t="shared" si="616"/>
        <v>2</v>
      </c>
      <c r="HH49" s="133"/>
      <c r="HI49" s="253">
        <f t="shared" si="403"/>
        <v>54</v>
      </c>
      <c r="HJ49" s="254" t="str">
        <f t="shared" si="617"/>
        <v>Germany</v>
      </c>
      <c r="HK49" s="255">
        <f t="shared" si="618"/>
        <v>5</v>
      </c>
      <c r="HL49" s="254" t="str">
        <f t="shared" si="619"/>
        <v>England</v>
      </c>
      <c r="HM49" s="258"/>
      <c r="HN49" s="258"/>
      <c r="HO49" s="361">
        <f>COUNTIF(HI$65,HK65)+COUNTIF(HK$65,HK65)</f>
        <v>0</v>
      </c>
      <c r="HP49" s="255" t="str">
        <f t="shared" si="620"/>
        <v/>
      </c>
      <c r="HQ49" s="255" t="str">
        <f>IF((HP49&lt;&gt;""),IF(OR($F49&lt;&gt;$G49,PrSettings!$M$4="●"),(($F49-$G49)=(HM49-HN49))*1,0),"")</f>
        <v/>
      </c>
      <c r="HR49" s="255" t="str">
        <f t="shared" si="621"/>
        <v/>
      </c>
      <c r="HS49" s="255" t="str">
        <f>IF(HP49&lt;&gt;"",IF(ABS($F49-$G49)&gt;=PrSettings!$M$7,(ABS($F49-$G49-HM49+HN49)&lt;=1)*1,IF(AND(HP49,$F49=$G49,$F49&gt;=PrSettings!$M$6),(ABS(HM49-$F49)&lt;=1)*1,IF(AND(ABS($F49-$G49-HM49+HN49)&lt;=1,$F49+$G49&gt;=PrSettings!$M$8),(ABS(HM49-$F49)&lt;=1)*(ABS(HN49-$G49)&lt;=1)*1,""))),"")</f>
        <v/>
      </c>
      <c r="HT49" s="362">
        <f t="shared" si="622"/>
        <v>2</v>
      </c>
      <c r="HU49" s="133"/>
      <c r="HV49" s="253">
        <f t="shared" si="407"/>
        <v>54</v>
      </c>
      <c r="HW49" s="254" t="str">
        <f t="shared" si="623"/>
        <v>Germany</v>
      </c>
      <c r="HX49" s="255">
        <f t="shared" si="624"/>
        <v>5</v>
      </c>
      <c r="HY49" s="254" t="str">
        <f t="shared" si="625"/>
        <v>England</v>
      </c>
      <c r="HZ49" s="258"/>
      <c r="IA49" s="258"/>
      <c r="IB49" s="361">
        <f>COUNTIF(HV$65,HX65)+COUNTIF(HX$65,HX65)</f>
        <v>0</v>
      </c>
      <c r="IC49" s="255" t="str">
        <f t="shared" si="626"/>
        <v/>
      </c>
      <c r="ID49" s="255" t="str">
        <f>IF((IC49&lt;&gt;""),IF(OR($F49&lt;&gt;$G49,PrSettings!$M$4="●"),(($F49-$G49)=(HZ49-IA49))*1,0),"")</f>
        <v/>
      </c>
      <c r="IE49" s="255" t="str">
        <f t="shared" si="627"/>
        <v/>
      </c>
      <c r="IF49" s="255" t="str">
        <f>IF(IC49&lt;&gt;"",IF(ABS($F49-$G49)&gt;=PrSettings!$M$7,(ABS($F49-$G49-HZ49+IA49)&lt;=1)*1,IF(AND(IC49,$F49=$G49,$F49&gt;=PrSettings!$M$6),(ABS(HZ49-$F49)&lt;=1)*1,IF(AND(ABS($F49-$G49-HZ49+IA49)&lt;=1,$F49+$G49&gt;=PrSettings!$M$8),(ABS(HZ49-$F49)&lt;=1)*(ABS(IA49-$G49)&lt;=1)*1,""))),"")</f>
        <v/>
      </c>
      <c r="IG49" s="362">
        <f t="shared" si="628"/>
        <v>2</v>
      </c>
      <c r="IH49" s="133"/>
      <c r="II49" s="253">
        <f t="shared" si="411"/>
        <v>54</v>
      </c>
      <c r="IJ49" s="254" t="str">
        <f t="shared" si="629"/>
        <v>Germany</v>
      </c>
      <c r="IK49" s="255">
        <f t="shared" si="630"/>
        <v>5</v>
      </c>
      <c r="IL49" s="254" t="str">
        <f t="shared" si="631"/>
        <v>England</v>
      </c>
      <c r="IM49" s="258"/>
      <c r="IN49" s="258"/>
      <c r="IO49" s="361">
        <f>COUNTIF(II$65,IK65)+COUNTIF(IK$65,IK65)</f>
        <v>0</v>
      </c>
      <c r="IP49" s="255" t="str">
        <f t="shared" si="632"/>
        <v/>
      </c>
      <c r="IQ49" s="255" t="str">
        <f>IF((IP49&lt;&gt;""),IF(OR($F49&lt;&gt;$G49,PrSettings!$M$4="●"),(($F49-$G49)=(IM49-IN49))*1,0),"")</f>
        <v/>
      </c>
      <c r="IR49" s="255" t="str">
        <f t="shared" si="633"/>
        <v/>
      </c>
      <c r="IS49" s="255" t="str">
        <f>IF(IP49&lt;&gt;"",IF(ABS($F49-$G49)&gt;=PrSettings!$M$7,(ABS($F49-$G49-IM49+IN49)&lt;=1)*1,IF(AND(IP49,$F49=$G49,$F49&gt;=PrSettings!$M$6),(ABS(IM49-$F49)&lt;=1)*1,IF(AND(ABS($F49-$G49-IM49+IN49)&lt;=1,$F49+$G49&gt;=PrSettings!$M$8),(ABS(IM49-$F49)&lt;=1)*(ABS(IN49-$G49)&lt;=1)*1,""))),"")</f>
        <v/>
      </c>
      <c r="IT49" s="362">
        <f t="shared" si="634"/>
        <v>2</v>
      </c>
      <c r="IU49" s="133"/>
      <c r="IV49" s="253">
        <f t="shared" si="415"/>
        <v>54</v>
      </c>
      <c r="IW49" s="254" t="str">
        <f t="shared" si="635"/>
        <v>Germany</v>
      </c>
      <c r="IX49" s="255">
        <f t="shared" si="636"/>
        <v>5</v>
      </c>
      <c r="IY49" s="254" t="str">
        <f t="shared" si="637"/>
        <v>England</v>
      </c>
      <c r="IZ49" s="258"/>
      <c r="JA49" s="258"/>
      <c r="JB49" s="361">
        <f>COUNTIF(IV$65,IX65)+COUNTIF(IX$65,IX65)</f>
        <v>0</v>
      </c>
      <c r="JC49" s="255" t="str">
        <f t="shared" si="638"/>
        <v/>
      </c>
      <c r="JD49" s="255" t="str">
        <f>IF((JC49&lt;&gt;""),IF(OR($F49&lt;&gt;$G49,PrSettings!$M$4="●"),(($F49-$G49)=(IZ49-JA49))*1,0),"")</f>
        <v/>
      </c>
      <c r="JE49" s="255" t="str">
        <f t="shared" si="639"/>
        <v/>
      </c>
      <c r="JF49" s="255" t="str">
        <f>IF(JC49&lt;&gt;"",IF(ABS($F49-$G49)&gt;=PrSettings!$M$7,(ABS($F49-$G49-IZ49+JA49)&lt;=1)*1,IF(AND(JC49,$F49=$G49,$F49&gt;=PrSettings!$M$6),(ABS(IZ49-$F49)&lt;=1)*1,IF(AND(ABS($F49-$G49-IZ49+JA49)&lt;=1,$F49+$G49&gt;=PrSettings!$M$8),(ABS(IZ49-$F49)&lt;=1)*(ABS(JA49-$G49)&lt;=1)*1,""))),"")</f>
        <v/>
      </c>
      <c r="JG49" s="362">
        <f t="shared" si="640"/>
        <v>2</v>
      </c>
      <c r="JH49" s="133"/>
      <c r="JI49" s="253">
        <f t="shared" si="419"/>
        <v>54</v>
      </c>
      <c r="JJ49" s="254" t="str">
        <f t="shared" si="641"/>
        <v>Germany</v>
      </c>
      <c r="JK49" s="255">
        <f t="shared" si="642"/>
        <v>5</v>
      </c>
      <c r="JL49" s="254" t="str">
        <f t="shared" si="643"/>
        <v>England</v>
      </c>
      <c r="JM49" s="258"/>
      <c r="JN49" s="258"/>
      <c r="JO49" s="361">
        <f>COUNTIF(JI$65,JK65)+COUNTIF(JK$65,JK65)</f>
        <v>0</v>
      </c>
      <c r="JP49" s="255" t="str">
        <f t="shared" si="644"/>
        <v/>
      </c>
      <c r="JQ49" s="255" t="str">
        <f>IF((JP49&lt;&gt;""),IF(OR($F49&lt;&gt;$G49,PrSettings!$M$4="●"),(($F49-$G49)=(JM49-JN49))*1,0),"")</f>
        <v/>
      </c>
      <c r="JR49" s="255" t="str">
        <f t="shared" si="645"/>
        <v/>
      </c>
      <c r="JS49" s="255" t="str">
        <f>IF(JP49&lt;&gt;"",IF(ABS($F49-$G49)&gt;=PrSettings!$M$7,(ABS($F49-$G49-JM49+JN49)&lt;=1)*1,IF(AND(JP49,$F49=$G49,$F49&gt;=PrSettings!$M$6),(ABS(JM49-$F49)&lt;=1)*1,IF(AND(ABS($F49-$G49-JM49+JN49)&lt;=1,$F49+$G49&gt;=PrSettings!$M$8),(ABS(JM49-$F49)&lt;=1)*(ABS(JN49-$G49)&lt;=1)*1,""))),"")</f>
        <v/>
      </c>
      <c r="JT49" s="362">
        <f t="shared" si="646"/>
        <v>2</v>
      </c>
      <c r="JU49" s="133"/>
      <c r="JV49" s="253">
        <f t="shared" si="423"/>
        <v>54</v>
      </c>
      <c r="JW49" s="254" t="str">
        <f t="shared" si="647"/>
        <v>Germany</v>
      </c>
      <c r="JX49" s="255">
        <f t="shared" si="648"/>
        <v>5</v>
      </c>
      <c r="JY49" s="254" t="str">
        <f t="shared" si="649"/>
        <v>England</v>
      </c>
      <c r="JZ49" s="258"/>
      <c r="KA49" s="258"/>
      <c r="KB49" s="361">
        <f>COUNTIF(JV$65,JX65)+COUNTIF(JX$65,JX65)</f>
        <v>0</v>
      </c>
      <c r="KC49" s="255" t="str">
        <f t="shared" si="650"/>
        <v/>
      </c>
      <c r="KD49" s="255" t="str">
        <f>IF((KC49&lt;&gt;""),IF(OR($F49&lt;&gt;$G49,PrSettings!$M$4="●"),(($F49-$G49)=(JZ49-KA49))*1,0),"")</f>
        <v/>
      </c>
      <c r="KE49" s="255" t="str">
        <f t="shared" si="651"/>
        <v/>
      </c>
      <c r="KF49" s="255" t="str">
        <f>IF(KC49&lt;&gt;"",IF(ABS($F49-$G49)&gt;=PrSettings!$M$7,(ABS($F49-$G49-JZ49+KA49)&lt;=1)*1,IF(AND(KC49,$F49=$G49,$F49&gt;=PrSettings!$M$6),(ABS(JZ49-$F49)&lt;=1)*1,IF(AND(ABS($F49-$G49-JZ49+KA49)&lt;=1,$F49+$G49&gt;=PrSettings!$M$8),(ABS(JZ49-$F49)&lt;=1)*(ABS(KA49-$G49)&lt;=1)*1,""))),"")</f>
        <v/>
      </c>
      <c r="KG49" s="362">
        <f t="shared" si="652"/>
        <v>2</v>
      </c>
      <c r="KH49" s="133"/>
      <c r="KI49" s="253">
        <f t="shared" si="427"/>
        <v>54</v>
      </c>
      <c r="KJ49" s="254" t="str">
        <f t="shared" si="653"/>
        <v>Germany</v>
      </c>
      <c r="KK49" s="255">
        <f t="shared" si="654"/>
        <v>5</v>
      </c>
      <c r="KL49" s="254" t="str">
        <f t="shared" si="655"/>
        <v>England</v>
      </c>
      <c r="KM49" s="258"/>
      <c r="KN49" s="258"/>
      <c r="KO49" s="361">
        <f>COUNTIF(KI$65,KK65)+COUNTIF(KK$65,KK65)</f>
        <v>0</v>
      </c>
      <c r="KP49" s="255" t="str">
        <f t="shared" si="656"/>
        <v/>
      </c>
      <c r="KQ49" s="255" t="str">
        <f>IF((KP49&lt;&gt;""),IF(OR($F49&lt;&gt;$G49,PrSettings!$M$4="●"),(($F49-$G49)=(KM49-KN49))*1,0),"")</f>
        <v/>
      </c>
      <c r="KR49" s="255" t="str">
        <f t="shared" si="657"/>
        <v/>
      </c>
      <c r="KS49" s="255" t="str">
        <f>IF(KP49&lt;&gt;"",IF(ABS($F49-$G49)&gt;=PrSettings!$M$7,(ABS($F49-$G49-KM49+KN49)&lt;=1)*1,IF(AND(KP49,$F49=$G49,$F49&gt;=PrSettings!$M$6),(ABS(KM49-$F49)&lt;=1)*1,IF(AND(ABS($F49-$G49-KM49+KN49)&lt;=1,$F49+$G49&gt;=PrSettings!$M$8),(ABS(KM49-$F49)&lt;=1)*(ABS(KN49-$G49)&lt;=1)*1,""))),"")</f>
        <v/>
      </c>
      <c r="KT49" s="362">
        <f t="shared" si="658"/>
        <v>2</v>
      </c>
      <c r="KU49" s="133"/>
      <c r="KV49" s="253">
        <f t="shared" si="431"/>
        <v>54</v>
      </c>
      <c r="KW49" s="254" t="str">
        <f t="shared" si="659"/>
        <v>Germany</v>
      </c>
      <c r="KX49" s="255">
        <f t="shared" si="660"/>
        <v>5</v>
      </c>
      <c r="KY49" s="254" t="str">
        <f t="shared" si="661"/>
        <v>England</v>
      </c>
      <c r="KZ49" s="258"/>
      <c r="LA49" s="258"/>
      <c r="LB49" s="361">
        <f>COUNTIF(KV$65,KX65)+COUNTIF(KX$65,KX65)</f>
        <v>0</v>
      </c>
      <c r="LC49" s="255" t="str">
        <f t="shared" si="662"/>
        <v/>
      </c>
      <c r="LD49" s="255" t="str">
        <f>IF((LC49&lt;&gt;""),IF(OR($F49&lt;&gt;$G49,PrSettings!$M$4="●"),(($F49-$G49)=(KZ49-LA49))*1,0),"")</f>
        <v/>
      </c>
      <c r="LE49" s="255" t="str">
        <f t="shared" si="663"/>
        <v/>
      </c>
      <c r="LF49" s="255" t="str">
        <f>IF(LC49&lt;&gt;"",IF(ABS($F49-$G49)&gt;=PrSettings!$M$7,(ABS($F49-$G49-KZ49+LA49)&lt;=1)*1,IF(AND(LC49,$F49=$G49,$F49&gt;=PrSettings!$M$6),(ABS(KZ49-$F49)&lt;=1)*1,IF(AND(ABS($F49-$G49-KZ49+LA49)&lt;=1,$F49+$G49&gt;=PrSettings!$M$8),(ABS(KZ49-$F49)&lt;=1)*(ABS(LA49-$G49)&lt;=1)*1,""))),"")</f>
        <v/>
      </c>
      <c r="LG49" s="362">
        <f t="shared" si="664"/>
        <v>2</v>
      </c>
      <c r="LH49" s="133"/>
      <c r="LI49" s="253">
        <f t="shared" si="435"/>
        <v>54</v>
      </c>
      <c r="LJ49" s="254" t="str">
        <f t="shared" si="665"/>
        <v>Germany</v>
      </c>
      <c r="LK49" s="255">
        <f t="shared" si="666"/>
        <v>5</v>
      </c>
      <c r="LL49" s="254" t="str">
        <f t="shared" si="667"/>
        <v>England</v>
      </c>
      <c r="LM49" s="258"/>
      <c r="LN49" s="258"/>
      <c r="LO49" s="361">
        <f>COUNTIF(LI$65,LK65)+COUNTIF(LK$65,LK65)</f>
        <v>0</v>
      </c>
      <c r="LP49" s="255" t="str">
        <f t="shared" si="668"/>
        <v/>
      </c>
      <c r="LQ49" s="255" t="str">
        <f>IF((LP49&lt;&gt;""),IF(OR($F49&lt;&gt;$G49,PrSettings!$M$4="●"),(($F49-$G49)=(LM49-LN49))*1,0),"")</f>
        <v/>
      </c>
      <c r="LR49" s="255" t="str">
        <f t="shared" si="669"/>
        <v/>
      </c>
      <c r="LS49" s="255" t="str">
        <f>IF(LP49&lt;&gt;"",IF(ABS($F49-$G49)&gt;=PrSettings!$M$7,(ABS($F49-$G49-LM49+LN49)&lt;=1)*1,IF(AND(LP49,$F49=$G49,$F49&gt;=PrSettings!$M$6),(ABS(LM49-$F49)&lt;=1)*1,IF(AND(ABS($F49-$G49-LM49+LN49)&lt;=1,$F49+$G49&gt;=PrSettings!$M$8),(ABS(LM49-$F49)&lt;=1)*(ABS(LN49-$G49)&lt;=1)*1,""))),"")</f>
        <v/>
      </c>
      <c r="LT49" s="362">
        <f t="shared" si="670"/>
        <v>2</v>
      </c>
      <c r="LU49" s="133"/>
      <c r="LV49" s="253">
        <f t="shared" si="439"/>
        <v>54</v>
      </c>
      <c r="LW49" s="254" t="str">
        <f t="shared" si="671"/>
        <v>Germany</v>
      </c>
      <c r="LX49" s="255">
        <f t="shared" si="672"/>
        <v>5</v>
      </c>
      <c r="LY49" s="254" t="str">
        <f t="shared" si="673"/>
        <v>England</v>
      </c>
      <c r="LZ49" s="258"/>
      <c r="MA49" s="258"/>
      <c r="MB49" s="361">
        <f>COUNTIF(LV$65,LX65)+COUNTIF(LX$65,LX65)</f>
        <v>0</v>
      </c>
      <c r="MC49" s="255" t="str">
        <f t="shared" si="674"/>
        <v/>
      </c>
      <c r="MD49" s="255" t="str">
        <f>IF((MC49&lt;&gt;""),IF(OR($F49&lt;&gt;$G49,PrSettings!$M$4="●"),(($F49-$G49)=(LZ49-MA49))*1,0),"")</f>
        <v/>
      </c>
      <c r="ME49" s="255" t="str">
        <f t="shared" si="675"/>
        <v/>
      </c>
      <c r="MF49" s="255" t="str">
        <f>IF(MC49&lt;&gt;"",IF(ABS($F49-$G49)&gt;=PrSettings!$M$7,(ABS($F49-$G49-LZ49+MA49)&lt;=1)*1,IF(AND(MC49,$F49=$G49,$F49&gt;=PrSettings!$M$6),(ABS(LZ49-$F49)&lt;=1)*1,IF(AND(ABS($F49-$G49-LZ49+MA49)&lt;=1,$F49+$G49&gt;=PrSettings!$M$8),(ABS(LZ49-$F49)&lt;=1)*(ABS(MA49-$G49)&lt;=1)*1,""))),"")</f>
        <v/>
      </c>
      <c r="MG49" s="362">
        <f t="shared" si="676"/>
        <v>2</v>
      </c>
    </row>
    <row r="50">
      <c r="A50" s="172"/>
      <c r="B50" s="253">
        <f t="array" ref="B50">IF(C50="","",INDEX(Groups!$C$7:$C$35,MATCH(C50,Groups!$D$7:$D$35,0)))</f>
        <v>17</v>
      </c>
      <c r="C50" s="254" t="str">
        <f>INDIRECT("'"&amp;References!$A$1&amp;"'!"&amp;"$H$54")</f>
        <v>Czechia</v>
      </c>
      <c r="D50" s="255">
        <f t="array" ref="D50">IF(E50="","",INDEX(Groups!$C$7:$C$35,MATCH(E50,Groups!$D$7:$D$35,0)))</f>
        <v>15</v>
      </c>
      <c r="E50" s="254" t="str">
        <f>INDIRECT("'"&amp;References!$A$1&amp;"'!"&amp;"$I$54")</f>
        <v>Slovenia</v>
      </c>
      <c r="F50" s="256">
        <f>IF(AND(INDIRECT("'"&amp;References!$A$1&amp;"'!"&amp;"$H$55")&lt;&gt;"",INDIRECT("'"&amp;References!$A$1&amp;"'!"&amp;"$I$55")&lt;&gt;""),INDIRECT("'"&amp;References!$A$1&amp;"'!"&amp;"$H$55"),"")</f>
        <v>1</v>
      </c>
      <c r="G50" s="257">
        <f>IF(AND(INDIRECT("'"&amp;References!$A$1&amp;"'!"&amp;"$H$55")&lt;&gt;"",INDIRECT("'"&amp;References!$A$1&amp;"'!"&amp;"$I$55")&lt;&gt;""),INDIRECT("'"&amp;References!$A$1&amp;"'!"&amp;"$I$55"),"")</f>
        <v>0</v>
      </c>
      <c r="H50" s="133"/>
      <c r="I50" s="253">
        <f t="shared" si="339"/>
        <v>17</v>
      </c>
      <c r="J50" s="254" t="str">
        <f t="shared" si="521"/>
        <v>Czechia</v>
      </c>
      <c r="K50" s="255">
        <f t="shared" si="522"/>
        <v>15</v>
      </c>
      <c r="L50" s="254" t="str">
        <f t="shared" si="523"/>
        <v>Slovenia</v>
      </c>
      <c r="M50" s="258"/>
      <c r="N50" s="258"/>
      <c r="O50" s="361">
        <f t="shared" ref="O50:O51" si="677">COUNTIF(I$62:I$63,K62)+COUNTIF(K$62:K$63,K62)</f>
        <v>0</v>
      </c>
      <c r="P50" s="255" t="str">
        <f t="shared" si="524"/>
        <v/>
      </c>
      <c r="Q50" s="255" t="str">
        <f>IF((P50&lt;&gt;""),IF(OR($F50&lt;&gt;$G50,PrSettings!$M$4="●"),(($F50-$G50)=(M50-N50))*1,0),"")</f>
        <v/>
      </c>
      <c r="R50" s="255" t="str">
        <f t="shared" si="525"/>
        <v/>
      </c>
      <c r="S50" s="255" t="str">
        <f>IF(P50&lt;&gt;"",IF(ABS($F50-$G50)&gt;=PrSettings!$M$7,(ABS($F50-$G50-M50+N50)&lt;=1)*1,IF(AND(P50,$F50=$G50,$F50&gt;=PrSettings!$M$6),(ABS(M50-$F50)&lt;=1)*1,IF(AND(ABS($F50-$G50-M50+N50)&lt;=1,$F50+$G50&gt;=PrSettings!$M$8),(ABS(M50-$F50)&lt;=1)*(ABS(N50-$G50)&lt;=1)*1,""))),"")</f>
        <v/>
      </c>
      <c r="T50" s="362">
        <f t="shared" si="526"/>
        <v>2</v>
      </c>
      <c r="U50" s="133"/>
      <c r="V50" s="253">
        <f t="shared" si="343"/>
        <v>17</v>
      </c>
      <c r="W50" s="254" t="str">
        <f t="shared" si="527"/>
        <v>Czechia</v>
      </c>
      <c r="X50" s="255">
        <f t="shared" si="528"/>
        <v>15</v>
      </c>
      <c r="Y50" s="254" t="str">
        <f t="shared" si="529"/>
        <v>Slovenia</v>
      </c>
      <c r="Z50" s="258"/>
      <c r="AA50" s="258"/>
      <c r="AB50" s="361">
        <f t="shared" ref="AB50:AB51" si="678">COUNTIF(V$62:V$63,X62)+COUNTIF(X$62:X$63,X62)</f>
        <v>0</v>
      </c>
      <c r="AC50" s="255" t="str">
        <f t="shared" si="530"/>
        <v/>
      </c>
      <c r="AD50" s="255" t="str">
        <f>IF((AC50&lt;&gt;""),IF(OR($F50&lt;&gt;$G50,PrSettings!$M$4="●"),(($F50-$G50)=(Z50-AA50))*1,0),"")</f>
        <v/>
      </c>
      <c r="AE50" s="255" t="str">
        <f t="shared" si="531"/>
        <v/>
      </c>
      <c r="AF50" s="255" t="str">
        <f>IF(AC50&lt;&gt;"",IF(ABS($F50-$G50)&gt;=PrSettings!$M$7,(ABS($F50-$G50-Z50+AA50)&lt;=1)*1,IF(AND(AC50,$F50=$G50,$F50&gt;=PrSettings!$M$6),(ABS(Z50-$F50)&lt;=1)*1,IF(AND(ABS($F50-$G50-Z50+AA50)&lt;=1,$F50+$G50&gt;=PrSettings!$M$8),(ABS(Z50-$F50)&lt;=1)*(ABS(AA50-$G50)&lt;=1)*1,""))),"")</f>
        <v/>
      </c>
      <c r="AG50" s="362">
        <f t="shared" si="532"/>
        <v>2</v>
      </c>
      <c r="AH50" s="133"/>
      <c r="AI50" s="253">
        <f t="shared" si="347"/>
        <v>17</v>
      </c>
      <c r="AJ50" s="254" t="str">
        <f t="shared" si="533"/>
        <v>Czechia</v>
      </c>
      <c r="AK50" s="255">
        <f t="shared" si="534"/>
        <v>15</v>
      </c>
      <c r="AL50" s="254" t="str">
        <f t="shared" si="535"/>
        <v>Slovenia</v>
      </c>
      <c r="AM50" s="258"/>
      <c r="AN50" s="258"/>
      <c r="AO50" s="361">
        <f t="shared" ref="AO50:AO51" si="679">COUNTIF(AI$62:AI$63,AK62)+COUNTIF(AK$62:AK$63,AK62)</f>
        <v>0</v>
      </c>
      <c r="AP50" s="255" t="str">
        <f t="shared" si="536"/>
        <v/>
      </c>
      <c r="AQ50" s="255" t="str">
        <f>IF((AP50&lt;&gt;""),IF(OR($F50&lt;&gt;$G50,PrSettings!$M$4="●"),(($F50-$G50)=(AM50-AN50))*1,0),"")</f>
        <v/>
      </c>
      <c r="AR50" s="255" t="str">
        <f t="shared" si="537"/>
        <v/>
      </c>
      <c r="AS50" s="255" t="str">
        <f>IF(AP50&lt;&gt;"",IF(ABS($F50-$G50)&gt;=PrSettings!$M$7,(ABS($F50-$G50-AM50+AN50)&lt;=1)*1,IF(AND(AP50,$F50=$G50,$F50&gt;=PrSettings!$M$6),(ABS(AM50-$F50)&lt;=1)*1,IF(AND(ABS($F50-$G50-AM50+AN50)&lt;=1,$F50+$G50&gt;=PrSettings!$M$8),(ABS(AM50-$F50)&lt;=1)*(ABS(AN50-$G50)&lt;=1)*1,""))),"")</f>
        <v/>
      </c>
      <c r="AT50" s="362">
        <f t="shared" si="538"/>
        <v>2</v>
      </c>
      <c r="AU50" s="133"/>
      <c r="AV50" s="253">
        <f t="shared" si="351"/>
        <v>17</v>
      </c>
      <c r="AW50" s="254" t="str">
        <f t="shared" si="539"/>
        <v>Czechia</v>
      </c>
      <c r="AX50" s="255">
        <f t="shared" si="540"/>
        <v>15</v>
      </c>
      <c r="AY50" s="254" t="str">
        <f t="shared" si="541"/>
        <v>Slovenia</v>
      </c>
      <c r="AZ50" s="258"/>
      <c r="BA50" s="258"/>
      <c r="BB50" s="361">
        <f t="shared" ref="BB50:BB51" si="680">COUNTIF(AV$62:AV$63,AX62)+COUNTIF(AX$62:AX$63,AX62)</f>
        <v>0</v>
      </c>
      <c r="BC50" s="255" t="str">
        <f t="shared" si="542"/>
        <v/>
      </c>
      <c r="BD50" s="255" t="str">
        <f>IF((BC50&lt;&gt;""),IF(OR($F50&lt;&gt;$G50,PrSettings!$M$4="●"),(($F50-$G50)=(AZ50-BA50))*1,0),"")</f>
        <v/>
      </c>
      <c r="BE50" s="255" t="str">
        <f t="shared" si="543"/>
        <v/>
      </c>
      <c r="BF50" s="255" t="str">
        <f>IF(BC50&lt;&gt;"",IF(ABS($F50-$G50)&gt;=PrSettings!$M$7,(ABS($F50-$G50-AZ50+BA50)&lt;=1)*1,IF(AND(BC50,$F50=$G50,$F50&gt;=PrSettings!$M$6),(ABS(AZ50-$F50)&lt;=1)*1,IF(AND(ABS($F50-$G50-AZ50+BA50)&lt;=1,$F50+$G50&gt;=PrSettings!$M$8),(ABS(AZ50-$F50)&lt;=1)*(ABS(BA50-$G50)&lt;=1)*1,""))),"")</f>
        <v/>
      </c>
      <c r="BG50" s="362">
        <f t="shared" si="544"/>
        <v>2</v>
      </c>
      <c r="BH50" s="133"/>
      <c r="BI50" s="253">
        <f t="shared" si="355"/>
        <v>17</v>
      </c>
      <c r="BJ50" s="254" t="str">
        <f t="shared" si="545"/>
        <v>Czechia</v>
      </c>
      <c r="BK50" s="255">
        <f t="shared" si="546"/>
        <v>15</v>
      </c>
      <c r="BL50" s="254" t="str">
        <f t="shared" si="547"/>
        <v>Slovenia</v>
      </c>
      <c r="BM50" s="258"/>
      <c r="BN50" s="258"/>
      <c r="BO50" s="361">
        <f t="shared" ref="BO50:BO51" si="681">COUNTIF(BI$62:BI$63,BK62)+COUNTIF(BK$62:BK$63,BK62)</f>
        <v>0</v>
      </c>
      <c r="BP50" s="255" t="str">
        <f t="shared" si="548"/>
        <v/>
      </c>
      <c r="BQ50" s="255" t="str">
        <f>IF((BP50&lt;&gt;""),IF(OR($F50&lt;&gt;$G50,PrSettings!$M$4="●"),(($F50-$G50)=(BM50-BN50))*1,0),"")</f>
        <v/>
      </c>
      <c r="BR50" s="255" t="str">
        <f t="shared" si="549"/>
        <v/>
      </c>
      <c r="BS50" s="255" t="str">
        <f>IF(BP50&lt;&gt;"",IF(ABS($F50-$G50)&gt;=PrSettings!$M$7,(ABS($F50-$G50-BM50+BN50)&lt;=1)*1,IF(AND(BP50,$F50=$G50,$F50&gt;=PrSettings!$M$6),(ABS(BM50-$F50)&lt;=1)*1,IF(AND(ABS($F50-$G50-BM50+BN50)&lt;=1,$F50+$G50&gt;=PrSettings!$M$8),(ABS(BM50-$F50)&lt;=1)*(ABS(BN50-$G50)&lt;=1)*1,""))),"")</f>
        <v/>
      </c>
      <c r="BT50" s="362">
        <f t="shared" si="550"/>
        <v>2</v>
      </c>
      <c r="BU50" s="133"/>
      <c r="BV50" s="253">
        <f t="shared" si="359"/>
        <v>17</v>
      </c>
      <c r="BW50" s="254" t="str">
        <f t="shared" si="551"/>
        <v>Czechia</v>
      </c>
      <c r="BX50" s="255">
        <f t="shared" si="552"/>
        <v>15</v>
      </c>
      <c r="BY50" s="254" t="str">
        <f t="shared" si="553"/>
        <v>Slovenia</v>
      </c>
      <c r="BZ50" s="258"/>
      <c r="CA50" s="258"/>
      <c r="CB50" s="361">
        <f t="shared" ref="CB50:CB51" si="682">COUNTIF(BV$62:BV$63,BX62)+COUNTIF(BX$62:BX$63,BX62)</f>
        <v>0</v>
      </c>
      <c r="CC50" s="255" t="str">
        <f t="shared" si="554"/>
        <v/>
      </c>
      <c r="CD50" s="255" t="str">
        <f>IF((CC50&lt;&gt;""),IF(OR($F50&lt;&gt;$G50,PrSettings!$M$4="●"),(($F50-$G50)=(BZ50-CA50))*1,0),"")</f>
        <v/>
      </c>
      <c r="CE50" s="255" t="str">
        <f t="shared" si="555"/>
        <v/>
      </c>
      <c r="CF50" s="255" t="str">
        <f>IF(CC50&lt;&gt;"",IF(ABS($F50-$G50)&gt;=PrSettings!$M$7,(ABS($F50-$G50-BZ50+CA50)&lt;=1)*1,IF(AND(CC50,$F50=$G50,$F50&gt;=PrSettings!$M$6),(ABS(BZ50-$F50)&lt;=1)*1,IF(AND(ABS($F50-$G50-BZ50+CA50)&lt;=1,$F50+$G50&gt;=PrSettings!$M$8),(ABS(BZ50-$F50)&lt;=1)*(ABS(CA50-$G50)&lt;=1)*1,""))),"")</f>
        <v/>
      </c>
      <c r="CG50" s="362">
        <f t="shared" si="556"/>
        <v>2</v>
      </c>
      <c r="CH50" s="133"/>
      <c r="CI50" s="253">
        <f t="shared" si="363"/>
        <v>17</v>
      </c>
      <c r="CJ50" s="254" t="str">
        <f t="shared" si="557"/>
        <v>Czechia</v>
      </c>
      <c r="CK50" s="255">
        <f t="shared" si="558"/>
        <v>15</v>
      </c>
      <c r="CL50" s="254" t="str">
        <f t="shared" si="559"/>
        <v>Slovenia</v>
      </c>
      <c r="CM50" s="258"/>
      <c r="CN50" s="258"/>
      <c r="CO50" s="361">
        <f t="shared" ref="CO50:CO51" si="683">COUNTIF(CI$62:CI$63,CK62)+COUNTIF(CK$62:CK$63,CK62)</f>
        <v>0</v>
      </c>
      <c r="CP50" s="255" t="str">
        <f t="shared" si="560"/>
        <v/>
      </c>
      <c r="CQ50" s="255" t="str">
        <f>IF((CP50&lt;&gt;""),IF(OR($F50&lt;&gt;$G50,PrSettings!$M$4="●"),(($F50-$G50)=(CM50-CN50))*1,0),"")</f>
        <v/>
      </c>
      <c r="CR50" s="255" t="str">
        <f t="shared" si="561"/>
        <v/>
      </c>
      <c r="CS50" s="255" t="str">
        <f>IF(CP50&lt;&gt;"",IF(ABS($F50-$G50)&gt;=PrSettings!$M$7,(ABS($F50-$G50-CM50+CN50)&lt;=1)*1,IF(AND(CP50,$F50=$G50,$F50&gt;=PrSettings!$M$6),(ABS(CM50-$F50)&lt;=1)*1,IF(AND(ABS($F50-$G50-CM50+CN50)&lt;=1,$F50+$G50&gt;=PrSettings!$M$8),(ABS(CM50-$F50)&lt;=1)*(ABS(CN50-$G50)&lt;=1)*1,""))),"")</f>
        <v/>
      </c>
      <c r="CT50" s="362">
        <f t="shared" si="562"/>
        <v>2</v>
      </c>
      <c r="CU50" s="133"/>
      <c r="CV50" s="253">
        <f t="shared" si="367"/>
        <v>17</v>
      </c>
      <c r="CW50" s="254" t="str">
        <f t="shared" si="563"/>
        <v>Czechia</v>
      </c>
      <c r="CX50" s="255">
        <f t="shared" si="564"/>
        <v>15</v>
      </c>
      <c r="CY50" s="254" t="str">
        <f t="shared" si="565"/>
        <v>Slovenia</v>
      </c>
      <c r="CZ50" s="258"/>
      <c r="DA50" s="258"/>
      <c r="DB50" s="361">
        <f t="shared" ref="DB50:DB51" si="684">COUNTIF(CV$62:CV$63,CX62)+COUNTIF(CX$62:CX$63,CX62)</f>
        <v>0</v>
      </c>
      <c r="DC50" s="255" t="str">
        <f t="shared" si="566"/>
        <v/>
      </c>
      <c r="DD50" s="255" t="str">
        <f>IF((DC50&lt;&gt;""),IF(OR($F50&lt;&gt;$G50,PrSettings!$M$4="●"),(($F50-$G50)=(CZ50-DA50))*1,0),"")</f>
        <v/>
      </c>
      <c r="DE50" s="255" t="str">
        <f t="shared" si="567"/>
        <v/>
      </c>
      <c r="DF50" s="255" t="str">
        <f>IF(DC50&lt;&gt;"",IF(ABS($F50-$G50)&gt;=PrSettings!$M$7,(ABS($F50-$G50-CZ50+DA50)&lt;=1)*1,IF(AND(DC50,$F50=$G50,$F50&gt;=PrSettings!$M$6),(ABS(CZ50-$F50)&lt;=1)*1,IF(AND(ABS($F50-$G50-CZ50+DA50)&lt;=1,$F50+$G50&gt;=PrSettings!$M$8),(ABS(CZ50-$F50)&lt;=1)*(ABS(DA50-$G50)&lt;=1)*1,""))),"")</f>
        <v/>
      </c>
      <c r="DG50" s="362">
        <f t="shared" si="568"/>
        <v>2</v>
      </c>
      <c r="DH50" s="133"/>
      <c r="DI50" s="253">
        <f t="shared" si="371"/>
        <v>17</v>
      </c>
      <c r="DJ50" s="254" t="str">
        <f t="shared" si="569"/>
        <v>Czechia</v>
      </c>
      <c r="DK50" s="255">
        <f t="shared" si="570"/>
        <v>15</v>
      </c>
      <c r="DL50" s="254" t="str">
        <f t="shared" si="571"/>
        <v>Slovenia</v>
      </c>
      <c r="DM50" s="258"/>
      <c r="DN50" s="258"/>
      <c r="DO50" s="361">
        <f t="shared" ref="DO50:DO51" si="685">COUNTIF(DI$62:DI$63,DK62)+COUNTIF(DK$62:DK$63,DK62)</f>
        <v>0</v>
      </c>
      <c r="DP50" s="255" t="str">
        <f t="shared" si="572"/>
        <v/>
      </c>
      <c r="DQ50" s="255" t="str">
        <f>IF((DP50&lt;&gt;""),IF(OR($F50&lt;&gt;$G50,PrSettings!$M$4="●"),(($F50-$G50)=(DM50-DN50))*1,0),"")</f>
        <v/>
      </c>
      <c r="DR50" s="255" t="str">
        <f t="shared" si="573"/>
        <v/>
      </c>
      <c r="DS50" s="255" t="str">
        <f>IF(DP50&lt;&gt;"",IF(ABS($F50-$G50)&gt;=PrSettings!$M$7,(ABS($F50-$G50-DM50+DN50)&lt;=1)*1,IF(AND(DP50,$F50=$G50,$F50&gt;=PrSettings!$M$6),(ABS(DM50-$F50)&lt;=1)*1,IF(AND(ABS($F50-$G50-DM50+DN50)&lt;=1,$F50+$G50&gt;=PrSettings!$M$8),(ABS(DM50-$F50)&lt;=1)*(ABS(DN50-$G50)&lt;=1)*1,""))),"")</f>
        <v/>
      </c>
      <c r="DT50" s="362">
        <f t="shared" si="574"/>
        <v>2</v>
      </c>
      <c r="DU50" s="133"/>
      <c r="DV50" s="253">
        <f t="shared" si="375"/>
        <v>17</v>
      </c>
      <c r="DW50" s="254" t="str">
        <f t="shared" si="575"/>
        <v>Czechia</v>
      </c>
      <c r="DX50" s="255">
        <f t="shared" si="576"/>
        <v>15</v>
      </c>
      <c r="DY50" s="254" t="str">
        <f t="shared" si="577"/>
        <v>Slovenia</v>
      </c>
      <c r="DZ50" s="258"/>
      <c r="EA50" s="258"/>
      <c r="EB50" s="361">
        <f t="shared" ref="EB50:EB51" si="686">COUNTIF(DV$62:DV$63,DX62)+COUNTIF(DX$62:DX$63,DX62)</f>
        <v>0</v>
      </c>
      <c r="EC50" s="255" t="str">
        <f t="shared" si="578"/>
        <v/>
      </c>
      <c r="ED50" s="255" t="str">
        <f>IF((EC50&lt;&gt;""),IF(OR($F50&lt;&gt;$G50,PrSettings!$M$4="●"),(($F50-$G50)=(DZ50-EA50))*1,0),"")</f>
        <v/>
      </c>
      <c r="EE50" s="255" t="str">
        <f t="shared" si="579"/>
        <v/>
      </c>
      <c r="EF50" s="255" t="str">
        <f>IF(EC50&lt;&gt;"",IF(ABS($F50-$G50)&gt;=PrSettings!$M$7,(ABS($F50-$G50-DZ50+EA50)&lt;=1)*1,IF(AND(EC50,$F50=$G50,$F50&gt;=PrSettings!$M$6),(ABS(DZ50-$F50)&lt;=1)*1,IF(AND(ABS($F50-$G50-DZ50+EA50)&lt;=1,$F50+$G50&gt;=PrSettings!$M$8),(ABS(DZ50-$F50)&lt;=1)*(ABS(EA50-$G50)&lt;=1)*1,""))),"")</f>
        <v/>
      </c>
      <c r="EG50" s="362">
        <f t="shared" si="580"/>
        <v>2</v>
      </c>
      <c r="EH50" s="133"/>
      <c r="EI50" s="253">
        <f t="shared" si="379"/>
        <v>17</v>
      </c>
      <c r="EJ50" s="254" t="str">
        <f t="shared" si="581"/>
        <v>Czechia</v>
      </c>
      <c r="EK50" s="255">
        <f t="shared" si="582"/>
        <v>15</v>
      </c>
      <c r="EL50" s="254" t="str">
        <f t="shared" si="583"/>
        <v>Slovenia</v>
      </c>
      <c r="EM50" s="258"/>
      <c r="EN50" s="258"/>
      <c r="EO50" s="361">
        <f t="shared" ref="EO50:EO51" si="687">COUNTIF(EI$62:EI$63,EK62)+COUNTIF(EK$62:EK$63,EK62)</f>
        <v>0</v>
      </c>
      <c r="EP50" s="255" t="str">
        <f t="shared" si="584"/>
        <v/>
      </c>
      <c r="EQ50" s="255" t="str">
        <f>IF((EP50&lt;&gt;""),IF(OR($F50&lt;&gt;$G50,PrSettings!$M$4="●"),(($F50-$G50)=(EM50-EN50))*1,0),"")</f>
        <v/>
      </c>
      <c r="ER50" s="255" t="str">
        <f t="shared" si="585"/>
        <v/>
      </c>
      <c r="ES50" s="255" t="str">
        <f>IF(EP50&lt;&gt;"",IF(ABS($F50-$G50)&gt;=PrSettings!$M$7,(ABS($F50-$G50-EM50+EN50)&lt;=1)*1,IF(AND(EP50,$F50=$G50,$F50&gt;=PrSettings!$M$6),(ABS(EM50-$F50)&lt;=1)*1,IF(AND(ABS($F50-$G50-EM50+EN50)&lt;=1,$F50+$G50&gt;=PrSettings!$M$8),(ABS(EM50-$F50)&lt;=1)*(ABS(EN50-$G50)&lt;=1)*1,""))),"")</f>
        <v/>
      </c>
      <c r="ET50" s="362">
        <f t="shared" si="586"/>
        <v>2</v>
      </c>
      <c r="EU50" s="133"/>
      <c r="EV50" s="253">
        <f t="shared" si="383"/>
        <v>17</v>
      </c>
      <c r="EW50" s="254" t="str">
        <f t="shared" si="587"/>
        <v>Czechia</v>
      </c>
      <c r="EX50" s="255">
        <f t="shared" si="588"/>
        <v>15</v>
      </c>
      <c r="EY50" s="254" t="str">
        <f t="shared" si="589"/>
        <v>Slovenia</v>
      </c>
      <c r="EZ50" s="258"/>
      <c r="FA50" s="258"/>
      <c r="FB50" s="361">
        <f t="shared" ref="FB50:FB51" si="688">COUNTIF(EV$62:EV$63,EX62)+COUNTIF(EX$62:EX$63,EX62)</f>
        <v>0</v>
      </c>
      <c r="FC50" s="255" t="str">
        <f t="shared" si="590"/>
        <v/>
      </c>
      <c r="FD50" s="255" t="str">
        <f>IF((FC50&lt;&gt;""),IF(OR($F50&lt;&gt;$G50,PrSettings!$M$4="●"),(($F50-$G50)=(EZ50-FA50))*1,0),"")</f>
        <v/>
      </c>
      <c r="FE50" s="255" t="str">
        <f t="shared" si="591"/>
        <v/>
      </c>
      <c r="FF50" s="255" t="str">
        <f>IF(FC50&lt;&gt;"",IF(ABS($F50-$G50)&gt;=PrSettings!$M$7,(ABS($F50-$G50-EZ50+FA50)&lt;=1)*1,IF(AND(FC50,$F50=$G50,$F50&gt;=PrSettings!$M$6),(ABS(EZ50-$F50)&lt;=1)*1,IF(AND(ABS($F50-$G50-EZ50+FA50)&lt;=1,$F50+$G50&gt;=PrSettings!$M$8),(ABS(EZ50-$F50)&lt;=1)*(ABS(FA50-$G50)&lt;=1)*1,""))),"")</f>
        <v/>
      </c>
      <c r="FG50" s="362">
        <f t="shared" si="592"/>
        <v>2</v>
      </c>
      <c r="FH50" s="133"/>
      <c r="FI50" s="253">
        <f t="shared" si="387"/>
        <v>17</v>
      </c>
      <c r="FJ50" s="254" t="str">
        <f t="shared" si="593"/>
        <v>Czechia</v>
      </c>
      <c r="FK50" s="255">
        <f t="shared" si="594"/>
        <v>15</v>
      </c>
      <c r="FL50" s="254" t="str">
        <f t="shared" si="595"/>
        <v>Slovenia</v>
      </c>
      <c r="FM50" s="258"/>
      <c r="FN50" s="258"/>
      <c r="FO50" s="361">
        <f t="shared" ref="FO50:FO51" si="689">COUNTIF(FI$62:FI$63,FK62)+COUNTIF(FK$62:FK$63,FK62)</f>
        <v>0</v>
      </c>
      <c r="FP50" s="255" t="str">
        <f t="shared" si="596"/>
        <v/>
      </c>
      <c r="FQ50" s="255" t="str">
        <f>IF((FP50&lt;&gt;""),IF(OR($F50&lt;&gt;$G50,PrSettings!$M$4="●"),(($F50-$G50)=(FM50-FN50))*1,0),"")</f>
        <v/>
      </c>
      <c r="FR50" s="255" t="str">
        <f t="shared" si="597"/>
        <v/>
      </c>
      <c r="FS50" s="255" t="str">
        <f>IF(FP50&lt;&gt;"",IF(ABS($F50-$G50)&gt;=PrSettings!$M$7,(ABS($F50-$G50-FM50+FN50)&lt;=1)*1,IF(AND(FP50,$F50=$G50,$F50&gt;=PrSettings!$M$6),(ABS(FM50-$F50)&lt;=1)*1,IF(AND(ABS($F50-$G50-FM50+FN50)&lt;=1,$F50+$G50&gt;=PrSettings!$M$8),(ABS(FM50-$F50)&lt;=1)*(ABS(FN50-$G50)&lt;=1)*1,""))),"")</f>
        <v/>
      </c>
      <c r="FT50" s="362">
        <f t="shared" si="598"/>
        <v>2</v>
      </c>
      <c r="FU50" s="133"/>
      <c r="FV50" s="253">
        <f t="shared" si="391"/>
        <v>17</v>
      </c>
      <c r="FW50" s="254" t="str">
        <f t="shared" si="599"/>
        <v>Czechia</v>
      </c>
      <c r="FX50" s="255">
        <f t="shared" si="600"/>
        <v>15</v>
      </c>
      <c r="FY50" s="254" t="str">
        <f t="shared" si="601"/>
        <v>Slovenia</v>
      </c>
      <c r="FZ50" s="258"/>
      <c r="GA50" s="258"/>
      <c r="GB50" s="361">
        <f t="shared" ref="GB50:GB51" si="690">COUNTIF(FV$62:FV$63,FX62)+COUNTIF(FX$62:FX$63,FX62)</f>
        <v>0</v>
      </c>
      <c r="GC50" s="255" t="str">
        <f t="shared" si="602"/>
        <v/>
      </c>
      <c r="GD50" s="255" t="str">
        <f>IF((GC50&lt;&gt;""),IF(OR($F50&lt;&gt;$G50,PrSettings!$M$4="●"),(($F50-$G50)=(FZ50-GA50))*1,0),"")</f>
        <v/>
      </c>
      <c r="GE50" s="255" t="str">
        <f t="shared" si="603"/>
        <v/>
      </c>
      <c r="GF50" s="255" t="str">
        <f>IF(GC50&lt;&gt;"",IF(ABS($F50-$G50)&gt;=PrSettings!$M$7,(ABS($F50-$G50-FZ50+GA50)&lt;=1)*1,IF(AND(GC50,$F50=$G50,$F50&gt;=PrSettings!$M$6),(ABS(FZ50-$F50)&lt;=1)*1,IF(AND(ABS($F50-$G50-FZ50+GA50)&lt;=1,$F50+$G50&gt;=PrSettings!$M$8),(ABS(FZ50-$F50)&lt;=1)*(ABS(GA50-$G50)&lt;=1)*1,""))),"")</f>
        <v/>
      </c>
      <c r="GG50" s="362">
        <f t="shared" si="604"/>
        <v>2</v>
      </c>
      <c r="GH50" s="133"/>
      <c r="GI50" s="253">
        <f t="shared" si="395"/>
        <v>17</v>
      </c>
      <c r="GJ50" s="254" t="str">
        <f t="shared" si="605"/>
        <v>Czechia</v>
      </c>
      <c r="GK50" s="255">
        <f t="shared" si="606"/>
        <v>15</v>
      </c>
      <c r="GL50" s="254" t="str">
        <f t="shared" si="607"/>
        <v>Slovenia</v>
      </c>
      <c r="GM50" s="258"/>
      <c r="GN50" s="258"/>
      <c r="GO50" s="361">
        <f t="shared" ref="GO50:GO51" si="691">COUNTIF(GI$62:GI$63,GK62)+COUNTIF(GK$62:GK$63,GK62)</f>
        <v>0</v>
      </c>
      <c r="GP50" s="255" t="str">
        <f t="shared" si="608"/>
        <v/>
      </c>
      <c r="GQ50" s="255" t="str">
        <f>IF((GP50&lt;&gt;""),IF(OR($F50&lt;&gt;$G50,PrSettings!$M$4="●"),(($F50-$G50)=(GM50-GN50))*1,0),"")</f>
        <v/>
      </c>
      <c r="GR50" s="255" t="str">
        <f t="shared" si="609"/>
        <v/>
      </c>
      <c r="GS50" s="255" t="str">
        <f>IF(GP50&lt;&gt;"",IF(ABS($F50-$G50)&gt;=PrSettings!$M$7,(ABS($F50-$G50-GM50+GN50)&lt;=1)*1,IF(AND(GP50,$F50=$G50,$F50&gt;=PrSettings!$M$6),(ABS(GM50-$F50)&lt;=1)*1,IF(AND(ABS($F50-$G50-GM50+GN50)&lt;=1,$F50+$G50&gt;=PrSettings!$M$8),(ABS(GM50-$F50)&lt;=1)*(ABS(GN50-$G50)&lt;=1)*1,""))),"")</f>
        <v/>
      </c>
      <c r="GT50" s="362">
        <f t="shared" si="610"/>
        <v>2</v>
      </c>
      <c r="GU50" s="133"/>
      <c r="GV50" s="253">
        <f t="shared" si="399"/>
        <v>17</v>
      </c>
      <c r="GW50" s="254" t="str">
        <f t="shared" si="611"/>
        <v>Czechia</v>
      </c>
      <c r="GX50" s="255">
        <f t="shared" si="612"/>
        <v>15</v>
      </c>
      <c r="GY50" s="254" t="str">
        <f t="shared" si="613"/>
        <v>Slovenia</v>
      </c>
      <c r="GZ50" s="258"/>
      <c r="HA50" s="258"/>
      <c r="HB50" s="361">
        <f t="shared" ref="HB50:HB51" si="692">COUNTIF(GV$62:GV$63,GX62)+COUNTIF(GX$62:GX$63,GX62)</f>
        <v>0</v>
      </c>
      <c r="HC50" s="255" t="str">
        <f t="shared" si="614"/>
        <v/>
      </c>
      <c r="HD50" s="255" t="str">
        <f>IF((HC50&lt;&gt;""),IF(OR($F50&lt;&gt;$G50,PrSettings!$M$4="●"),(($F50-$G50)=(GZ50-HA50))*1,0),"")</f>
        <v/>
      </c>
      <c r="HE50" s="255" t="str">
        <f t="shared" si="615"/>
        <v/>
      </c>
      <c r="HF50" s="255" t="str">
        <f>IF(HC50&lt;&gt;"",IF(ABS($F50-$G50)&gt;=PrSettings!$M$7,(ABS($F50-$G50-GZ50+HA50)&lt;=1)*1,IF(AND(HC50,$F50=$G50,$F50&gt;=PrSettings!$M$6),(ABS(GZ50-$F50)&lt;=1)*1,IF(AND(ABS($F50-$G50-GZ50+HA50)&lt;=1,$F50+$G50&gt;=PrSettings!$M$8),(ABS(GZ50-$F50)&lt;=1)*(ABS(HA50-$G50)&lt;=1)*1,""))),"")</f>
        <v/>
      </c>
      <c r="HG50" s="362">
        <f t="shared" si="616"/>
        <v>2</v>
      </c>
      <c r="HH50" s="133"/>
      <c r="HI50" s="253">
        <f t="shared" si="403"/>
        <v>17</v>
      </c>
      <c r="HJ50" s="254" t="str">
        <f t="shared" si="617"/>
        <v>Czechia</v>
      </c>
      <c r="HK50" s="255">
        <f t="shared" si="618"/>
        <v>15</v>
      </c>
      <c r="HL50" s="254" t="str">
        <f t="shared" si="619"/>
        <v>Slovenia</v>
      </c>
      <c r="HM50" s="258"/>
      <c r="HN50" s="258"/>
      <c r="HO50" s="361">
        <f t="shared" ref="HO50:HO51" si="693">COUNTIF(HI$62:HI$63,HK62)+COUNTIF(HK$62:HK$63,HK62)</f>
        <v>0</v>
      </c>
      <c r="HP50" s="255" t="str">
        <f t="shared" si="620"/>
        <v/>
      </c>
      <c r="HQ50" s="255" t="str">
        <f>IF((HP50&lt;&gt;""),IF(OR($F50&lt;&gt;$G50,PrSettings!$M$4="●"),(($F50-$G50)=(HM50-HN50))*1,0),"")</f>
        <v/>
      </c>
      <c r="HR50" s="255" t="str">
        <f t="shared" si="621"/>
        <v/>
      </c>
      <c r="HS50" s="255" t="str">
        <f>IF(HP50&lt;&gt;"",IF(ABS($F50-$G50)&gt;=PrSettings!$M$7,(ABS($F50-$G50-HM50+HN50)&lt;=1)*1,IF(AND(HP50,$F50=$G50,$F50&gt;=PrSettings!$M$6),(ABS(HM50-$F50)&lt;=1)*1,IF(AND(ABS($F50-$G50-HM50+HN50)&lt;=1,$F50+$G50&gt;=PrSettings!$M$8),(ABS(HM50-$F50)&lt;=1)*(ABS(HN50-$G50)&lt;=1)*1,""))),"")</f>
        <v/>
      </c>
      <c r="HT50" s="362">
        <f t="shared" si="622"/>
        <v>2</v>
      </c>
      <c r="HU50" s="133"/>
      <c r="HV50" s="253">
        <f t="shared" si="407"/>
        <v>17</v>
      </c>
      <c r="HW50" s="254" t="str">
        <f t="shared" si="623"/>
        <v>Czechia</v>
      </c>
      <c r="HX50" s="255">
        <f t="shared" si="624"/>
        <v>15</v>
      </c>
      <c r="HY50" s="254" t="str">
        <f t="shared" si="625"/>
        <v>Slovenia</v>
      </c>
      <c r="HZ50" s="258"/>
      <c r="IA50" s="258"/>
      <c r="IB50" s="361">
        <f t="shared" ref="IB50:IB51" si="694">COUNTIF(HV$62:HV$63,HX62)+COUNTIF(HX$62:HX$63,HX62)</f>
        <v>0</v>
      </c>
      <c r="IC50" s="255" t="str">
        <f t="shared" si="626"/>
        <v/>
      </c>
      <c r="ID50" s="255" t="str">
        <f>IF((IC50&lt;&gt;""),IF(OR($F50&lt;&gt;$G50,PrSettings!$M$4="●"),(($F50-$G50)=(HZ50-IA50))*1,0),"")</f>
        <v/>
      </c>
      <c r="IE50" s="255" t="str">
        <f t="shared" si="627"/>
        <v/>
      </c>
      <c r="IF50" s="255" t="str">
        <f>IF(IC50&lt;&gt;"",IF(ABS($F50-$G50)&gt;=PrSettings!$M$7,(ABS($F50-$G50-HZ50+IA50)&lt;=1)*1,IF(AND(IC50,$F50=$G50,$F50&gt;=PrSettings!$M$6),(ABS(HZ50-$F50)&lt;=1)*1,IF(AND(ABS($F50-$G50-HZ50+IA50)&lt;=1,$F50+$G50&gt;=PrSettings!$M$8),(ABS(HZ50-$F50)&lt;=1)*(ABS(IA50-$G50)&lt;=1)*1,""))),"")</f>
        <v/>
      </c>
      <c r="IG50" s="362">
        <f t="shared" si="628"/>
        <v>2</v>
      </c>
      <c r="IH50" s="133"/>
      <c r="II50" s="253">
        <f t="shared" si="411"/>
        <v>17</v>
      </c>
      <c r="IJ50" s="254" t="str">
        <f t="shared" si="629"/>
        <v>Czechia</v>
      </c>
      <c r="IK50" s="255">
        <f t="shared" si="630"/>
        <v>15</v>
      </c>
      <c r="IL50" s="254" t="str">
        <f t="shared" si="631"/>
        <v>Slovenia</v>
      </c>
      <c r="IM50" s="258"/>
      <c r="IN50" s="258"/>
      <c r="IO50" s="361">
        <f t="shared" ref="IO50:IO51" si="695">COUNTIF(II$62:II$63,IK62)+COUNTIF(IK$62:IK$63,IK62)</f>
        <v>0</v>
      </c>
      <c r="IP50" s="255" t="str">
        <f t="shared" si="632"/>
        <v/>
      </c>
      <c r="IQ50" s="255" t="str">
        <f>IF((IP50&lt;&gt;""),IF(OR($F50&lt;&gt;$G50,PrSettings!$M$4="●"),(($F50-$G50)=(IM50-IN50))*1,0),"")</f>
        <v/>
      </c>
      <c r="IR50" s="255" t="str">
        <f t="shared" si="633"/>
        <v/>
      </c>
      <c r="IS50" s="255" t="str">
        <f>IF(IP50&lt;&gt;"",IF(ABS($F50-$G50)&gt;=PrSettings!$M$7,(ABS($F50-$G50-IM50+IN50)&lt;=1)*1,IF(AND(IP50,$F50=$G50,$F50&gt;=PrSettings!$M$6),(ABS(IM50-$F50)&lt;=1)*1,IF(AND(ABS($F50-$G50-IM50+IN50)&lt;=1,$F50+$G50&gt;=PrSettings!$M$8),(ABS(IM50-$F50)&lt;=1)*(ABS(IN50-$G50)&lt;=1)*1,""))),"")</f>
        <v/>
      </c>
      <c r="IT50" s="362">
        <f t="shared" si="634"/>
        <v>2</v>
      </c>
      <c r="IU50" s="133"/>
      <c r="IV50" s="253">
        <f t="shared" si="415"/>
        <v>17</v>
      </c>
      <c r="IW50" s="254" t="str">
        <f t="shared" si="635"/>
        <v>Czechia</v>
      </c>
      <c r="IX50" s="255">
        <f t="shared" si="636"/>
        <v>15</v>
      </c>
      <c r="IY50" s="254" t="str">
        <f t="shared" si="637"/>
        <v>Slovenia</v>
      </c>
      <c r="IZ50" s="258"/>
      <c r="JA50" s="258"/>
      <c r="JB50" s="361">
        <f t="shared" ref="JB50:JB51" si="696">COUNTIF(IV$62:IV$63,IX62)+COUNTIF(IX$62:IX$63,IX62)</f>
        <v>0</v>
      </c>
      <c r="JC50" s="255" t="str">
        <f t="shared" si="638"/>
        <v/>
      </c>
      <c r="JD50" s="255" t="str">
        <f>IF((JC50&lt;&gt;""),IF(OR($F50&lt;&gt;$G50,PrSettings!$M$4="●"),(($F50-$G50)=(IZ50-JA50))*1,0),"")</f>
        <v/>
      </c>
      <c r="JE50" s="255" t="str">
        <f t="shared" si="639"/>
        <v/>
      </c>
      <c r="JF50" s="255" t="str">
        <f>IF(JC50&lt;&gt;"",IF(ABS($F50-$G50)&gt;=PrSettings!$M$7,(ABS($F50-$G50-IZ50+JA50)&lt;=1)*1,IF(AND(JC50,$F50=$G50,$F50&gt;=PrSettings!$M$6),(ABS(IZ50-$F50)&lt;=1)*1,IF(AND(ABS($F50-$G50-IZ50+JA50)&lt;=1,$F50+$G50&gt;=PrSettings!$M$8),(ABS(IZ50-$F50)&lt;=1)*(ABS(JA50-$G50)&lt;=1)*1,""))),"")</f>
        <v/>
      </c>
      <c r="JG50" s="362">
        <f t="shared" si="640"/>
        <v>2</v>
      </c>
      <c r="JH50" s="133"/>
      <c r="JI50" s="253">
        <f t="shared" si="419"/>
        <v>17</v>
      </c>
      <c r="JJ50" s="254" t="str">
        <f t="shared" si="641"/>
        <v>Czechia</v>
      </c>
      <c r="JK50" s="255">
        <f t="shared" si="642"/>
        <v>15</v>
      </c>
      <c r="JL50" s="254" t="str">
        <f t="shared" si="643"/>
        <v>Slovenia</v>
      </c>
      <c r="JM50" s="258"/>
      <c r="JN50" s="258"/>
      <c r="JO50" s="361">
        <f t="shared" ref="JO50:JO51" si="697">COUNTIF(JI$62:JI$63,JK62)+COUNTIF(JK$62:JK$63,JK62)</f>
        <v>0</v>
      </c>
      <c r="JP50" s="255" t="str">
        <f t="shared" si="644"/>
        <v/>
      </c>
      <c r="JQ50" s="255" t="str">
        <f>IF((JP50&lt;&gt;""),IF(OR($F50&lt;&gt;$G50,PrSettings!$M$4="●"),(($F50-$G50)=(JM50-JN50))*1,0),"")</f>
        <v/>
      </c>
      <c r="JR50" s="255" t="str">
        <f t="shared" si="645"/>
        <v/>
      </c>
      <c r="JS50" s="255" t="str">
        <f>IF(JP50&lt;&gt;"",IF(ABS($F50-$G50)&gt;=PrSettings!$M$7,(ABS($F50-$G50-JM50+JN50)&lt;=1)*1,IF(AND(JP50,$F50=$G50,$F50&gt;=PrSettings!$M$6),(ABS(JM50-$F50)&lt;=1)*1,IF(AND(ABS($F50-$G50-JM50+JN50)&lt;=1,$F50+$G50&gt;=PrSettings!$M$8),(ABS(JM50-$F50)&lt;=1)*(ABS(JN50-$G50)&lt;=1)*1,""))),"")</f>
        <v/>
      </c>
      <c r="JT50" s="362">
        <f t="shared" si="646"/>
        <v>2</v>
      </c>
      <c r="JU50" s="133"/>
      <c r="JV50" s="253">
        <f t="shared" si="423"/>
        <v>17</v>
      </c>
      <c r="JW50" s="254" t="str">
        <f t="shared" si="647"/>
        <v>Czechia</v>
      </c>
      <c r="JX50" s="255">
        <f t="shared" si="648"/>
        <v>15</v>
      </c>
      <c r="JY50" s="254" t="str">
        <f t="shared" si="649"/>
        <v>Slovenia</v>
      </c>
      <c r="JZ50" s="258"/>
      <c r="KA50" s="258"/>
      <c r="KB50" s="361">
        <f t="shared" ref="KB50:KB51" si="698">COUNTIF(JV$62:JV$63,JX62)+COUNTIF(JX$62:JX$63,JX62)</f>
        <v>0</v>
      </c>
      <c r="KC50" s="255" t="str">
        <f t="shared" si="650"/>
        <v/>
      </c>
      <c r="KD50" s="255" t="str">
        <f>IF((KC50&lt;&gt;""),IF(OR($F50&lt;&gt;$G50,PrSettings!$M$4="●"),(($F50-$G50)=(JZ50-KA50))*1,0),"")</f>
        <v/>
      </c>
      <c r="KE50" s="255" t="str">
        <f t="shared" si="651"/>
        <v/>
      </c>
      <c r="KF50" s="255" t="str">
        <f>IF(KC50&lt;&gt;"",IF(ABS($F50-$G50)&gt;=PrSettings!$M$7,(ABS($F50-$G50-JZ50+KA50)&lt;=1)*1,IF(AND(KC50,$F50=$G50,$F50&gt;=PrSettings!$M$6),(ABS(JZ50-$F50)&lt;=1)*1,IF(AND(ABS($F50-$G50-JZ50+KA50)&lt;=1,$F50+$G50&gt;=PrSettings!$M$8),(ABS(JZ50-$F50)&lt;=1)*(ABS(KA50-$G50)&lt;=1)*1,""))),"")</f>
        <v/>
      </c>
      <c r="KG50" s="362">
        <f t="shared" si="652"/>
        <v>2</v>
      </c>
      <c r="KH50" s="133"/>
      <c r="KI50" s="253">
        <f t="shared" si="427"/>
        <v>17</v>
      </c>
      <c r="KJ50" s="254" t="str">
        <f t="shared" si="653"/>
        <v>Czechia</v>
      </c>
      <c r="KK50" s="255">
        <f t="shared" si="654"/>
        <v>15</v>
      </c>
      <c r="KL50" s="254" t="str">
        <f t="shared" si="655"/>
        <v>Slovenia</v>
      </c>
      <c r="KM50" s="258"/>
      <c r="KN50" s="258"/>
      <c r="KO50" s="361">
        <f t="shared" ref="KO50:KO51" si="699">COUNTIF(KI$62:KI$63,KK62)+COUNTIF(KK$62:KK$63,KK62)</f>
        <v>0</v>
      </c>
      <c r="KP50" s="255" t="str">
        <f t="shared" si="656"/>
        <v/>
      </c>
      <c r="KQ50" s="255" t="str">
        <f>IF((KP50&lt;&gt;""),IF(OR($F50&lt;&gt;$G50,PrSettings!$M$4="●"),(($F50-$G50)=(KM50-KN50))*1,0),"")</f>
        <v/>
      </c>
      <c r="KR50" s="255" t="str">
        <f t="shared" si="657"/>
        <v/>
      </c>
      <c r="KS50" s="255" t="str">
        <f>IF(KP50&lt;&gt;"",IF(ABS($F50-$G50)&gt;=PrSettings!$M$7,(ABS($F50-$G50-KM50+KN50)&lt;=1)*1,IF(AND(KP50,$F50=$G50,$F50&gt;=PrSettings!$M$6),(ABS(KM50-$F50)&lt;=1)*1,IF(AND(ABS($F50-$G50-KM50+KN50)&lt;=1,$F50+$G50&gt;=PrSettings!$M$8),(ABS(KM50-$F50)&lt;=1)*(ABS(KN50-$G50)&lt;=1)*1,""))),"")</f>
        <v/>
      </c>
      <c r="KT50" s="362">
        <f t="shared" si="658"/>
        <v>2</v>
      </c>
      <c r="KU50" s="133"/>
      <c r="KV50" s="253">
        <f t="shared" si="431"/>
        <v>17</v>
      </c>
      <c r="KW50" s="254" t="str">
        <f t="shared" si="659"/>
        <v>Czechia</v>
      </c>
      <c r="KX50" s="255">
        <f t="shared" si="660"/>
        <v>15</v>
      </c>
      <c r="KY50" s="254" t="str">
        <f t="shared" si="661"/>
        <v>Slovenia</v>
      </c>
      <c r="KZ50" s="258"/>
      <c r="LA50" s="258"/>
      <c r="LB50" s="361">
        <f t="shared" ref="LB50:LB51" si="700">COUNTIF(KV$62:KV$63,KX62)+COUNTIF(KX$62:KX$63,KX62)</f>
        <v>0</v>
      </c>
      <c r="LC50" s="255" t="str">
        <f t="shared" si="662"/>
        <v/>
      </c>
      <c r="LD50" s="255" t="str">
        <f>IF((LC50&lt;&gt;""),IF(OR($F50&lt;&gt;$G50,PrSettings!$M$4="●"),(($F50-$G50)=(KZ50-LA50))*1,0),"")</f>
        <v/>
      </c>
      <c r="LE50" s="255" t="str">
        <f t="shared" si="663"/>
        <v/>
      </c>
      <c r="LF50" s="255" t="str">
        <f>IF(LC50&lt;&gt;"",IF(ABS($F50-$G50)&gt;=PrSettings!$M$7,(ABS($F50-$G50-KZ50+LA50)&lt;=1)*1,IF(AND(LC50,$F50=$G50,$F50&gt;=PrSettings!$M$6),(ABS(KZ50-$F50)&lt;=1)*1,IF(AND(ABS($F50-$G50-KZ50+LA50)&lt;=1,$F50+$G50&gt;=PrSettings!$M$8),(ABS(KZ50-$F50)&lt;=1)*(ABS(LA50-$G50)&lt;=1)*1,""))),"")</f>
        <v/>
      </c>
      <c r="LG50" s="362">
        <f t="shared" si="664"/>
        <v>2</v>
      </c>
      <c r="LH50" s="133"/>
      <c r="LI50" s="253">
        <f t="shared" si="435"/>
        <v>17</v>
      </c>
      <c r="LJ50" s="254" t="str">
        <f t="shared" si="665"/>
        <v>Czechia</v>
      </c>
      <c r="LK50" s="255">
        <f t="shared" si="666"/>
        <v>15</v>
      </c>
      <c r="LL50" s="254" t="str">
        <f t="shared" si="667"/>
        <v>Slovenia</v>
      </c>
      <c r="LM50" s="258"/>
      <c r="LN50" s="258"/>
      <c r="LO50" s="361">
        <f t="shared" ref="LO50:LO51" si="701">COUNTIF(LI$62:LI$63,LK62)+COUNTIF(LK$62:LK$63,LK62)</f>
        <v>0</v>
      </c>
      <c r="LP50" s="255" t="str">
        <f t="shared" si="668"/>
        <v/>
      </c>
      <c r="LQ50" s="255" t="str">
        <f>IF((LP50&lt;&gt;""),IF(OR($F50&lt;&gt;$G50,PrSettings!$M$4="●"),(($F50-$G50)=(LM50-LN50))*1,0),"")</f>
        <v/>
      </c>
      <c r="LR50" s="255" t="str">
        <f t="shared" si="669"/>
        <v/>
      </c>
      <c r="LS50" s="255" t="str">
        <f>IF(LP50&lt;&gt;"",IF(ABS($F50-$G50)&gt;=PrSettings!$M$7,(ABS($F50-$G50-LM50+LN50)&lt;=1)*1,IF(AND(LP50,$F50=$G50,$F50&gt;=PrSettings!$M$6),(ABS(LM50-$F50)&lt;=1)*1,IF(AND(ABS($F50-$G50-LM50+LN50)&lt;=1,$F50+$G50&gt;=PrSettings!$M$8),(ABS(LM50-$F50)&lt;=1)*(ABS(LN50-$G50)&lt;=1)*1,""))),"")</f>
        <v/>
      </c>
      <c r="LT50" s="362">
        <f t="shared" si="670"/>
        <v>2</v>
      </c>
      <c r="LU50" s="133"/>
      <c r="LV50" s="253">
        <f t="shared" si="439"/>
        <v>17</v>
      </c>
      <c r="LW50" s="254" t="str">
        <f t="shared" si="671"/>
        <v>Czechia</v>
      </c>
      <c r="LX50" s="255">
        <f t="shared" si="672"/>
        <v>15</v>
      </c>
      <c r="LY50" s="254" t="str">
        <f t="shared" si="673"/>
        <v>Slovenia</v>
      </c>
      <c r="LZ50" s="258"/>
      <c r="MA50" s="258"/>
      <c r="MB50" s="361">
        <f t="shared" ref="MB50:MB51" si="702">COUNTIF(LV$62:LV$63,LX62)+COUNTIF(LX$62:LX$63,LX62)</f>
        <v>0</v>
      </c>
      <c r="MC50" s="255" t="str">
        <f t="shared" si="674"/>
        <v/>
      </c>
      <c r="MD50" s="255" t="str">
        <f>IF((MC50&lt;&gt;""),IF(OR($F50&lt;&gt;$G50,PrSettings!$M$4="●"),(($F50-$G50)=(LZ50-MA50))*1,0),"")</f>
        <v/>
      </c>
      <c r="ME50" s="255" t="str">
        <f t="shared" si="675"/>
        <v/>
      </c>
      <c r="MF50" s="255" t="str">
        <f>IF(MC50&lt;&gt;"",IF(ABS($F50-$G50)&gt;=PrSettings!$M$7,(ABS($F50-$G50-LZ50+MA50)&lt;=1)*1,IF(AND(MC50,$F50=$G50,$F50&gt;=PrSettings!$M$6),(ABS(LZ50-$F50)&lt;=1)*1,IF(AND(ABS($F50-$G50-LZ50+MA50)&lt;=1,$F50+$G50&gt;=PrSettings!$M$8),(ABS(LZ50-$F50)&lt;=1)*(ABS(MA50-$G50)&lt;=1)*1,""))),"")</f>
        <v/>
      </c>
      <c r="MG50" s="362">
        <f t="shared" si="676"/>
        <v>2</v>
      </c>
    </row>
    <row r="51">
      <c r="A51" s="172"/>
      <c r="B51" s="253">
        <f t="array" ref="B51">IF(C51="","",INDEX(Groups!$C$7:$C$35,MATCH(C51,Groups!$D$7:$D$35,0)))</f>
        <v>2</v>
      </c>
      <c r="C51" s="254" t="str">
        <f>INDIRECT("'"&amp;References!$A$1&amp;"'!"&amp;"$K$54")</f>
        <v>France</v>
      </c>
      <c r="D51" s="255">
        <f t="array" ref="D51">IF(E51="","",INDEX(Groups!$C$7:$C$35,MATCH(E51,Groups!$D$7:$D$35,0)))</f>
        <v>16</v>
      </c>
      <c r="E51" s="254" t="str">
        <f>INDIRECT("'"&amp;References!$A$1&amp;"'!"&amp;"$L$54")</f>
        <v>Slovakia</v>
      </c>
      <c r="F51" s="256">
        <f>IF(AND(INDIRECT("'"&amp;References!$A$1&amp;"'!"&amp;"$K$55")&lt;&gt;"",INDIRECT("'"&amp;References!$A$1&amp;"'!"&amp;"$L$55")&lt;&gt;""),INDIRECT("'"&amp;References!$A$1&amp;"'!"&amp;"$K$55"),"")</f>
        <v>2</v>
      </c>
      <c r="G51" s="257">
        <f>IF(AND(INDIRECT("'"&amp;References!$A$1&amp;"'!"&amp;"$K$55")&lt;&gt;"",INDIRECT("'"&amp;References!$A$1&amp;"'!"&amp;"$L$55")&lt;&gt;""),INDIRECT("'"&amp;References!$A$1&amp;"'!"&amp;"$L$55"),"")</f>
        <v>0</v>
      </c>
      <c r="H51" s="133"/>
      <c r="I51" s="253">
        <f t="shared" si="339"/>
        <v>2</v>
      </c>
      <c r="J51" s="254" t="str">
        <f t="shared" si="521"/>
        <v>France</v>
      </c>
      <c r="K51" s="255">
        <f t="shared" si="522"/>
        <v>16</v>
      </c>
      <c r="L51" s="254" t="str">
        <f t="shared" si="523"/>
        <v>Slovakia</v>
      </c>
      <c r="M51" s="258"/>
      <c r="N51" s="258"/>
      <c r="O51" s="361">
        <f t="shared" si="677"/>
        <v>0</v>
      </c>
      <c r="P51" s="255" t="str">
        <f t="shared" si="524"/>
        <v/>
      </c>
      <c r="Q51" s="255" t="str">
        <f>IF((P51&lt;&gt;""),IF(OR($F51&lt;&gt;$G51,PrSettings!$M$4="●"),(($F51-$G51)=(M51-N51))*1,0),"")</f>
        <v/>
      </c>
      <c r="R51" s="255" t="str">
        <f t="shared" si="525"/>
        <v/>
      </c>
      <c r="S51" s="255" t="str">
        <f>IF(P51&lt;&gt;"",IF(ABS($F51-$G51)&gt;=PrSettings!$M$7,(ABS($F51-$G51-M51+N51)&lt;=1)*1,IF(AND(P51,$F51=$G51,$F51&gt;=PrSettings!$M$6),(ABS(M51-$F51)&lt;=1)*1,IF(AND(ABS($F51-$G51-M51+N51)&lt;=1,$F51+$G51&gt;=PrSettings!$M$8),(ABS(M51-$F51)&lt;=1)*(ABS(N51-$G51)&lt;=1)*1,""))),"")</f>
        <v/>
      </c>
      <c r="T51" s="362">
        <f t="shared" si="526"/>
        <v>2</v>
      </c>
      <c r="U51" s="133"/>
      <c r="V51" s="253">
        <f t="shared" si="343"/>
        <v>2</v>
      </c>
      <c r="W51" s="254" t="str">
        <f t="shared" si="527"/>
        <v>France</v>
      </c>
      <c r="X51" s="255">
        <f t="shared" si="528"/>
        <v>16</v>
      </c>
      <c r="Y51" s="254" t="str">
        <f t="shared" si="529"/>
        <v>Slovakia</v>
      </c>
      <c r="Z51" s="258"/>
      <c r="AA51" s="258"/>
      <c r="AB51" s="361">
        <f t="shared" si="678"/>
        <v>0</v>
      </c>
      <c r="AC51" s="255" t="str">
        <f t="shared" si="530"/>
        <v/>
      </c>
      <c r="AD51" s="255" t="str">
        <f>IF((AC51&lt;&gt;""),IF(OR($F51&lt;&gt;$G51,PrSettings!$M$4="●"),(($F51-$G51)=(Z51-AA51))*1,0),"")</f>
        <v/>
      </c>
      <c r="AE51" s="255" t="str">
        <f t="shared" si="531"/>
        <v/>
      </c>
      <c r="AF51" s="255" t="str">
        <f>IF(AC51&lt;&gt;"",IF(ABS($F51-$G51)&gt;=PrSettings!$M$7,(ABS($F51-$G51-Z51+AA51)&lt;=1)*1,IF(AND(AC51,$F51=$G51,$F51&gt;=PrSettings!$M$6),(ABS(Z51-$F51)&lt;=1)*1,IF(AND(ABS($F51-$G51-Z51+AA51)&lt;=1,$F51+$G51&gt;=PrSettings!$M$8),(ABS(Z51-$F51)&lt;=1)*(ABS(AA51-$G51)&lt;=1)*1,""))),"")</f>
        <v/>
      </c>
      <c r="AG51" s="362">
        <f t="shared" si="532"/>
        <v>2</v>
      </c>
      <c r="AH51" s="133"/>
      <c r="AI51" s="253">
        <f t="shared" si="347"/>
        <v>2</v>
      </c>
      <c r="AJ51" s="254" t="str">
        <f t="shared" si="533"/>
        <v>France</v>
      </c>
      <c r="AK51" s="255">
        <f t="shared" si="534"/>
        <v>16</v>
      </c>
      <c r="AL51" s="254" t="str">
        <f t="shared" si="535"/>
        <v>Slovakia</v>
      </c>
      <c r="AM51" s="258"/>
      <c r="AN51" s="258"/>
      <c r="AO51" s="361">
        <f t="shared" si="679"/>
        <v>0</v>
      </c>
      <c r="AP51" s="255" t="str">
        <f t="shared" si="536"/>
        <v/>
      </c>
      <c r="AQ51" s="255" t="str">
        <f>IF((AP51&lt;&gt;""),IF(OR($F51&lt;&gt;$G51,PrSettings!$M$4="●"),(($F51-$G51)=(AM51-AN51))*1,0),"")</f>
        <v/>
      </c>
      <c r="AR51" s="255" t="str">
        <f t="shared" si="537"/>
        <v/>
      </c>
      <c r="AS51" s="255" t="str">
        <f>IF(AP51&lt;&gt;"",IF(ABS($F51-$G51)&gt;=PrSettings!$M$7,(ABS($F51-$G51-AM51+AN51)&lt;=1)*1,IF(AND(AP51,$F51=$G51,$F51&gt;=PrSettings!$M$6),(ABS(AM51-$F51)&lt;=1)*1,IF(AND(ABS($F51-$G51-AM51+AN51)&lt;=1,$F51+$G51&gt;=PrSettings!$M$8),(ABS(AM51-$F51)&lt;=1)*(ABS(AN51-$G51)&lt;=1)*1,""))),"")</f>
        <v/>
      </c>
      <c r="AT51" s="362">
        <f t="shared" si="538"/>
        <v>2</v>
      </c>
      <c r="AU51" s="133"/>
      <c r="AV51" s="253">
        <f t="shared" si="351"/>
        <v>2</v>
      </c>
      <c r="AW51" s="254" t="str">
        <f t="shared" si="539"/>
        <v>France</v>
      </c>
      <c r="AX51" s="255">
        <f t="shared" si="540"/>
        <v>16</v>
      </c>
      <c r="AY51" s="254" t="str">
        <f t="shared" si="541"/>
        <v>Slovakia</v>
      </c>
      <c r="AZ51" s="258"/>
      <c r="BA51" s="258"/>
      <c r="BB51" s="361">
        <f t="shared" si="680"/>
        <v>0</v>
      </c>
      <c r="BC51" s="255" t="str">
        <f t="shared" si="542"/>
        <v/>
      </c>
      <c r="BD51" s="255" t="str">
        <f>IF((BC51&lt;&gt;""),IF(OR($F51&lt;&gt;$G51,PrSettings!$M$4="●"),(($F51-$G51)=(AZ51-BA51))*1,0),"")</f>
        <v/>
      </c>
      <c r="BE51" s="255" t="str">
        <f t="shared" si="543"/>
        <v/>
      </c>
      <c r="BF51" s="255" t="str">
        <f>IF(BC51&lt;&gt;"",IF(ABS($F51-$G51)&gt;=PrSettings!$M$7,(ABS($F51-$G51-AZ51+BA51)&lt;=1)*1,IF(AND(BC51,$F51=$G51,$F51&gt;=PrSettings!$M$6),(ABS(AZ51-$F51)&lt;=1)*1,IF(AND(ABS($F51-$G51-AZ51+BA51)&lt;=1,$F51+$G51&gt;=PrSettings!$M$8),(ABS(AZ51-$F51)&lt;=1)*(ABS(BA51-$G51)&lt;=1)*1,""))),"")</f>
        <v/>
      </c>
      <c r="BG51" s="362">
        <f t="shared" si="544"/>
        <v>2</v>
      </c>
      <c r="BH51" s="133"/>
      <c r="BI51" s="253">
        <f t="shared" si="355"/>
        <v>2</v>
      </c>
      <c r="BJ51" s="254" t="str">
        <f t="shared" si="545"/>
        <v>France</v>
      </c>
      <c r="BK51" s="255">
        <f t="shared" si="546"/>
        <v>16</v>
      </c>
      <c r="BL51" s="254" t="str">
        <f t="shared" si="547"/>
        <v>Slovakia</v>
      </c>
      <c r="BM51" s="258"/>
      <c r="BN51" s="258"/>
      <c r="BO51" s="361">
        <f t="shared" si="681"/>
        <v>0</v>
      </c>
      <c r="BP51" s="255" t="str">
        <f t="shared" si="548"/>
        <v/>
      </c>
      <c r="BQ51" s="255" t="str">
        <f>IF((BP51&lt;&gt;""),IF(OR($F51&lt;&gt;$G51,PrSettings!$M$4="●"),(($F51-$G51)=(BM51-BN51))*1,0),"")</f>
        <v/>
      </c>
      <c r="BR51" s="255" t="str">
        <f t="shared" si="549"/>
        <v/>
      </c>
      <c r="BS51" s="255" t="str">
        <f>IF(BP51&lt;&gt;"",IF(ABS($F51-$G51)&gt;=PrSettings!$M$7,(ABS($F51-$G51-BM51+BN51)&lt;=1)*1,IF(AND(BP51,$F51=$G51,$F51&gt;=PrSettings!$M$6),(ABS(BM51-$F51)&lt;=1)*1,IF(AND(ABS($F51-$G51-BM51+BN51)&lt;=1,$F51+$G51&gt;=PrSettings!$M$8),(ABS(BM51-$F51)&lt;=1)*(ABS(BN51-$G51)&lt;=1)*1,""))),"")</f>
        <v/>
      </c>
      <c r="BT51" s="362">
        <f t="shared" si="550"/>
        <v>2</v>
      </c>
      <c r="BU51" s="133"/>
      <c r="BV51" s="253">
        <f t="shared" si="359"/>
        <v>2</v>
      </c>
      <c r="BW51" s="254" t="str">
        <f t="shared" si="551"/>
        <v>France</v>
      </c>
      <c r="BX51" s="255">
        <f t="shared" si="552"/>
        <v>16</v>
      </c>
      <c r="BY51" s="254" t="str">
        <f t="shared" si="553"/>
        <v>Slovakia</v>
      </c>
      <c r="BZ51" s="258"/>
      <c r="CA51" s="258"/>
      <c r="CB51" s="361">
        <f t="shared" si="682"/>
        <v>0</v>
      </c>
      <c r="CC51" s="255" t="str">
        <f t="shared" si="554"/>
        <v/>
      </c>
      <c r="CD51" s="255" t="str">
        <f>IF((CC51&lt;&gt;""),IF(OR($F51&lt;&gt;$G51,PrSettings!$M$4="●"),(($F51-$G51)=(BZ51-CA51))*1,0),"")</f>
        <v/>
      </c>
      <c r="CE51" s="255" t="str">
        <f t="shared" si="555"/>
        <v/>
      </c>
      <c r="CF51" s="255" t="str">
        <f>IF(CC51&lt;&gt;"",IF(ABS($F51-$G51)&gt;=PrSettings!$M$7,(ABS($F51-$G51-BZ51+CA51)&lt;=1)*1,IF(AND(CC51,$F51=$G51,$F51&gt;=PrSettings!$M$6),(ABS(BZ51-$F51)&lt;=1)*1,IF(AND(ABS($F51-$G51-BZ51+CA51)&lt;=1,$F51+$G51&gt;=PrSettings!$M$8),(ABS(BZ51-$F51)&lt;=1)*(ABS(CA51-$G51)&lt;=1)*1,""))),"")</f>
        <v/>
      </c>
      <c r="CG51" s="362">
        <f t="shared" si="556"/>
        <v>2</v>
      </c>
      <c r="CH51" s="133"/>
      <c r="CI51" s="253">
        <f t="shared" si="363"/>
        <v>2</v>
      </c>
      <c r="CJ51" s="254" t="str">
        <f t="shared" si="557"/>
        <v>France</v>
      </c>
      <c r="CK51" s="255">
        <f t="shared" si="558"/>
        <v>16</v>
      </c>
      <c r="CL51" s="254" t="str">
        <f t="shared" si="559"/>
        <v>Slovakia</v>
      </c>
      <c r="CM51" s="258"/>
      <c r="CN51" s="258"/>
      <c r="CO51" s="361">
        <f t="shared" si="683"/>
        <v>0</v>
      </c>
      <c r="CP51" s="255" t="str">
        <f t="shared" si="560"/>
        <v/>
      </c>
      <c r="CQ51" s="255" t="str">
        <f>IF((CP51&lt;&gt;""),IF(OR($F51&lt;&gt;$G51,PrSettings!$M$4="●"),(($F51-$G51)=(CM51-CN51))*1,0),"")</f>
        <v/>
      </c>
      <c r="CR51" s="255" t="str">
        <f t="shared" si="561"/>
        <v/>
      </c>
      <c r="CS51" s="255" t="str">
        <f>IF(CP51&lt;&gt;"",IF(ABS($F51-$G51)&gt;=PrSettings!$M$7,(ABS($F51-$G51-CM51+CN51)&lt;=1)*1,IF(AND(CP51,$F51=$G51,$F51&gt;=PrSettings!$M$6),(ABS(CM51-$F51)&lt;=1)*1,IF(AND(ABS($F51-$G51-CM51+CN51)&lt;=1,$F51+$G51&gt;=PrSettings!$M$8),(ABS(CM51-$F51)&lt;=1)*(ABS(CN51-$G51)&lt;=1)*1,""))),"")</f>
        <v/>
      </c>
      <c r="CT51" s="362">
        <f t="shared" si="562"/>
        <v>2</v>
      </c>
      <c r="CU51" s="133"/>
      <c r="CV51" s="253">
        <f t="shared" si="367"/>
        <v>2</v>
      </c>
      <c r="CW51" s="254" t="str">
        <f t="shared" si="563"/>
        <v>France</v>
      </c>
      <c r="CX51" s="255">
        <f t="shared" si="564"/>
        <v>16</v>
      </c>
      <c r="CY51" s="254" t="str">
        <f t="shared" si="565"/>
        <v>Slovakia</v>
      </c>
      <c r="CZ51" s="258"/>
      <c r="DA51" s="258"/>
      <c r="DB51" s="361">
        <f t="shared" si="684"/>
        <v>0</v>
      </c>
      <c r="DC51" s="255" t="str">
        <f t="shared" si="566"/>
        <v/>
      </c>
      <c r="DD51" s="255" t="str">
        <f>IF((DC51&lt;&gt;""),IF(OR($F51&lt;&gt;$G51,PrSettings!$M$4="●"),(($F51-$G51)=(CZ51-DA51))*1,0),"")</f>
        <v/>
      </c>
      <c r="DE51" s="255" t="str">
        <f t="shared" si="567"/>
        <v/>
      </c>
      <c r="DF51" s="255" t="str">
        <f>IF(DC51&lt;&gt;"",IF(ABS($F51-$G51)&gt;=PrSettings!$M$7,(ABS($F51-$G51-CZ51+DA51)&lt;=1)*1,IF(AND(DC51,$F51=$G51,$F51&gt;=PrSettings!$M$6),(ABS(CZ51-$F51)&lt;=1)*1,IF(AND(ABS($F51-$G51-CZ51+DA51)&lt;=1,$F51+$G51&gt;=PrSettings!$M$8),(ABS(CZ51-$F51)&lt;=1)*(ABS(DA51-$G51)&lt;=1)*1,""))),"")</f>
        <v/>
      </c>
      <c r="DG51" s="362">
        <f t="shared" si="568"/>
        <v>2</v>
      </c>
      <c r="DH51" s="133"/>
      <c r="DI51" s="253">
        <f t="shared" si="371"/>
        <v>2</v>
      </c>
      <c r="DJ51" s="254" t="str">
        <f t="shared" si="569"/>
        <v>France</v>
      </c>
      <c r="DK51" s="255">
        <f t="shared" si="570"/>
        <v>16</v>
      </c>
      <c r="DL51" s="254" t="str">
        <f t="shared" si="571"/>
        <v>Slovakia</v>
      </c>
      <c r="DM51" s="258"/>
      <c r="DN51" s="258"/>
      <c r="DO51" s="361">
        <f t="shared" si="685"/>
        <v>0</v>
      </c>
      <c r="DP51" s="255" t="str">
        <f t="shared" si="572"/>
        <v/>
      </c>
      <c r="DQ51" s="255" t="str">
        <f>IF((DP51&lt;&gt;""),IF(OR($F51&lt;&gt;$G51,PrSettings!$M$4="●"),(($F51-$G51)=(DM51-DN51))*1,0),"")</f>
        <v/>
      </c>
      <c r="DR51" s="255" t="str">
        <f t="shared" si="573"/>
        <v/>
      </c>
      <c r="DS51" s="255" t="str">
        <f>IF(DP51&lt;&gt;"",IF(ABS($F51-$G51)&gt;=PrSettings!$M$7,(ABS($F51-$G51-DM51+DN51)&lt;=1)*1,IF(AND(DP51,$F51=$G51,$F51&gt;=PrSettings!$M$6),(ABS(DM51-$F51)&lt;=1)*1,IF(AND(ABS($F51-$G51-DM51+DN51)&lt;=1,$F51+$G51&gt;=PrSettings!$M$8),(ABS(DM51-$F51)&lt;=1)*(ABS(DN51-$G51)&lt;=1)*1,""))),"")</f>
        <v/>
      </c>
      <c r="DT51" s="362">
        <f t="shared" si="574"/>
        <v>2</v>
      </c>
      <c r="DU51" s="133"/>
      <c r="DV51" s="253">
        <f t="shared" si="375"/>
        <v>2</v>
      </c>
      <c r="DW51" s="254" t="str">
        <f t="shared" si="575"/>
        <v>France</v>
      </c>
      <c r="DX51" s="255">
        <f t="shared" si="576"/>
        <v>16</v>
      </c>
      <c r="DY51" s="254" t="str">
        <f t="shared" si="577"/>
        <v>Slovakia</v>
      </c>
      <c r="DZ51" s="258"/>
      <c r="EA51" s="258"/>
      <c r="EB51" s="361">
        <f t="shared" si="686"/>
        <v>0</v>
      </c>
      <c r="EC51" s="255" t="str">
        <f t="shared" si="578"/>
        <v/>
      </c>
      <c r="ED51" s="255" t="str">
        <f>IF((EC51&lt;&gt;""),IF(OR($F51&lt;&gt;$G51,PrSettings!$M$4="●"),(($F51-$G51)=(DZ51-EA51))*1,0),"")</f>
        <v/>
      </c>
      <c r="EE51" s="255" t="str">
        <f t="shared" si="579"/>
        <v/>
      </c>
      <c r="EF51" s="255" t="str">
        <f>IF(EC51&lt;&gt;"",IF(ABS($F51-$G51)&gt;=PrSettings!$M$7,(ABS($F51-$G51-DZ51+EA51)&lt;=1)*1,IF(AND(EC51,$F51=$G51,$F51&gt;=PrSettings!$M$6),(ABS(DZ51-$F51)&lt;=1)*1,IF(AND(ABS($F51-$G51-DZ51+EA51)&lt;=1,$F51+$G51&gt;=PrSettings!$M$8),(ABS(DZ51-$F51)&lt;=1)*(ABS(EA51-$G51)&lt;=1)*1,""))),"")</f>
        <v/>
      </c>
      <c r="EG51" s="362">
        <f t="shared" si="580"/>
        <v>2</v>
      </c>
      <c r="EH51" s="133"/>
      <c r="EI51" s="253">
        <f t="shared" si="379"/>
        <v>2</v>
      </c>
      <c r="EJ51" s="254" t="str">
        <f t="shared" si="581"/>
        <v>France</v>
      </c>
      <c r="EK51" s="255">
        <f t="shared" si="582"/>
        <v>16</v>
      </c>
      <c r="EL51" s="254" t="str">
        <f t="shared" si="583"/>
        <v>Slovakia</v>
      </c>
      <c r="EM51" s="258"/>
      <c r="EN51" s="258"/>
      <c r="EO51" s="361">
        <f t="shared" si="687"/>
        <v>0</v>
      </c>
      <c r="EP51" s="255" t="str">
        <f t="shared" si="584"/>
        <v/>
      </c>
      <c r="EQ51" s="255" t="str">
        <f>IF((EP51&lt;&gt;""),IF(OR($F51&lt;&gt;$G51,PrSettings!$M$4="●"),(($F51-$G51)=(EM51-EN51))*1,0),"")</f>
        <v/>
      </c>
      <c r="ER51" s="255" t="str">
        <f t="shared" si="585"/>
        <v/>
      </c>
      <c r="ES51" s="255" t="str">
        <f>IF(EP51&lt;&gt;"",IF(ABS($F51-$G51)&gt;=PrSettings!$M$7,(ABS($F51-$G51-EM51+EN51)&lt;=1)*1,IF(AND(EP51,$F51=$G51,$F51&gt;=PrSettings!$M$6),(ABS(EM51-$F51)&lt;=1)*1,IF(AND(ABS($F51-$G51-EM51+EN51)&lt;=1,$F51+$G51&gt;=PrSettings!$M$8),(ABS(EM51-$F51)&lt;=1)*(ABS(EN51-$G51)&lt;=1)*1,""))),"")</f>
        <v/>
      </c>
      <c r="ET51" s="362">
        <f t="shared" si="586"/>
        <v>2</v>
      </c>
      <c r="EU51" s="133"/>
      <c r="EV51" s="253">
        <f t="shared" si="383"/>
        <v>2</v>
      </c>
      <c r="EW51" s="254" t="str">
        <f t="shared" si="587"/>
        <v>France</v>
      </c>
      <c r="EX51" s="255">
        <f t="shared" si="588"/>
        <v>16</v>
      </c>
      <c r="EY51" s="254" t="str">
        <f t="shared" si="589"/>
        <v>Slovakia</v>
      </c>
      <c r="EZ51" s="258"/>
      <c r="FA51" s="258"/>
      <c r="FB51" s="361">
        <f t="shared" si="688"/>
        <v>0</v>
      </c>
      <c r="FC51" s="255" t="str">
        <f t="shared" si="590"/>
        <v/>
      </c>
      <c r="FD51" s="255" t="str">
        <f>IF((FC51&lt;&gt;""),IF(OR($F51&lt;&gt;$G51,PrSettings!$M$4="●"),(($F51-$G51)=(EZ51-FA51))*1,0),"")</f>
        <v/>
      </c>
      <c r="FE51" s="255" t="str">
        <f t="shared" si="591"/>
        <v/>
      </c>
      <c r="FF51" s="255" t="str">
        <f>IF(FC51&lt;&gt;"",IF(ABS($F51-$G51)&gt;=PrSettings!$M$7,(ABS($F51-$G51-EZ51+FA51)&lt;=1)*1,IF(AND(FC51,$F51=$G51,$F51&gt;=PrSettings!$M$6),(ABS(EZ51-$F51)&lt;=1)*1,IF(AND(ABS($F51-$G51-EZ51+FA51)&lt;=1,$F51+$G51&gt;=PrSettings!$M$8),(ABS(EZ51-$F51)&lt;=1)*(ABS(FA51-$G51)&lt;=1)*1,""))),"")</f>
        <v/>
      </c>
      <c r="FG51" s="362">
        <f t="shared" si="592"/>
        <v>2</v>
      </c>
      <c r="FH51" s="133"/>
      <c r="FI51" s="253">
        <f t="shared" si="387"/>
        <v>2</v>
      </c>
      <c r="FJ51" s="254" t="str">
        <f t="shared" si="593"/>
        <v>France</v>
      </c>
      <c r="FK51" s="255">
        <f t="shared" si="594"/>
        <v>16</v>
      </c>
      <c r="FL51" s="254" t="str">
        <f t="shared" si="595"/>
        <v>Slovakia</v>
      </c>
      <c r="FM51" s="258"/>
      <c r="FN51" s="258"/>
      <c r="FO51" s="361">
        <f t="shared" si="689"/>
        <v>0</v>
      </c>
      <c r="FP51" s="255" t="str">
        <f t="shared" si="596"/>
        <v/>
      </c>
      <c r="FQ51" s="255" t="str">
        <f>IF((FP51&lt;&gt;""),IF(OR($F51&lt;&gt;$G51,PrSettings!$M$4="●"),(($F51-$G51)=(FM51-FN51))*1,0),"")</f>
        <v/>
      </c>
      <c r="FR51" s="255" t="str">
        <f t="shared" si="597"/>
        <v/>
      </c>
      <c r="FS51" s="255" t="str">
        <f>IF(FP51&lt;&gt;"",IF(ABS($F51-$G51)&gt;=PrSettings!$M$7,(ABS($F51-$G51-FM51+FN51)&lt;=1)*1,IF(AND(FP51,$F51=$G51,$F51&gt;=PrSettings!$M$6),(ABS(FM51-$F51)&lt;=1)*1,IF(AND(ABS($F51-$G51-FM51+FN51)&lt;=1,$F51+$G51&gt;=PrSettings!$M$8),(ABS(FM51-$F51)&lt;=1)*(ABS(FN51-$G51)&lt;=1)*1,""))),"")</f>
        <v/>
      </c>
      <c r="FT51" s="362">
        <f t="shared" si="598"/>
        <v>2</v>
      </c>
      <c r="FU51" s="133"/>
      <c r="FV51" s="253">
        <f t="shared" si="391"/>
        <v>2</v>
      </c>
      <c r="FW51" s="254" t="str">
        <f t="shared" si="599"/>
        <v>France</v>
      </c>
      <c r="FX51" s="255">
        <f t="shared" si="600"/>
        <v>16</v>
      </c>
      <c r="FY51" s="254" t="str">
        <f t="shared" si="601"/>
        <v>Slovakia</v>
      </c>
      <c r="FZ51" s="258"/>
      <c r="GA51" s="258"/>
      <c r="GB51" s="361">
        <f t="shared" si="690"/>
        <v>0</v>
      </c>
      <c r="GC51" s="255" t="str">
        <f t="shared" si="602"/>
        <v/>
      </c>
      <c r="GD51" s="255" t="str">
        <f>IF((GC51&lt;&gt;""),IF(OR($F51&lt;&gt;$G51,PrSettings!$M$4="●"),(($F51-$G51)=(FZ51-GA51))*1,0),"")</f>
        <v/>
      </c>
      <c r="GE51" s="255" t="str">
        <f t="shared" si="603"/>
        <v/>
      </c>
      <c r="GF51" s="255" t="str">
        <f>IF(GC51&lt;&gt;"",IF(ABS($F51-$G51)&gt;=PrSettings!$M$7,(ABS($F51-$G51-FZ51+GA51)&lt;=1)*1,IF(AND(GC51,$F51=$G51,$F51&gt;=PrSettings!$M$6),(ABS(FZ51-$F51)&lt;=1)*1,IF(AND(ABS($F51-$G51-FZ51+GA51)&lt;=1,$F51+$G51&gt;=PrSettings!$M$8),(ABS(FZ51-$F51)&lt;=1)*(ABS(GA51-$G51)&lt;=1)*1,""))),"")</f>
        <v/>
      </c>
      <c r="GG51" s="362">
        <f t="shared" si="604"/>
        <v>2</v>
      </c>
      <c r="GH51" s="133"/>
      <c r="GI51" s="253">
        <f t="shared" si="395"/>
        <v>2</v>
      </c>
      <c r="GJ51" s="254" t="str">
        <f t="shared" si="605"/>
        <v>France</v>
      </c>
      <c r="GK51" s="255">
        <f t="shared" si="606"/>
        <v>16</v>
      </c>
      <c r="GL51" s="254" t="str">
        <f t="shared" si="607"/>
        <v>Slovakia</v>
      </c>
      <c r="GM51" s="258"/>
      <c r="GN51" s="258"/>
      <c r="GO51" s="361">
        <f t="shared" si="691"/>
        <v>0</v>
      </c>
      <c r="GP51" s="255" t="str">
        <f t="shared" si="608"/>
        <v/>
      </c>
      <c r="GQ51" s="255" t="str">
        <f>IF((GP51&lt;&gt;""),IF(OR($F51&lt;&gt;$G51,PrSettings!$M$4="●"),(($F51-$G51)=(GM51-GN51))*1,0),"")</f>
        <v/>
      </c>
      <c r="GR51" s="255" t="str">
        <f t="shared" si="609"/>
        <v/>
      </c>
      <c r="GS51" s="255" t="str">
        <f>IF(GP51&lt;&gt;"",IF(ABS($F51-$G51)&gt;=PrSettings!$M$7,(ABS($F51-$G51-GM51+GN51)&lt;=1)*1,IF(AND(GP51,$F51=$G51,$F51&gt;=PrSettings!$M$6),(ABS(GM51-$F51)&lt;=1)*1,IF(AND(ABS($F51-$G51-GM51+GN51)&lt;=1,$F51+$G51&gt;=PrSettings!$M$8),(ABS(GM51-$F51)&lt;=1)*(ABS(GN51-$G51)&lt;=1)*1,""))),"")</f>
        <v/>
      </c>
      <c r="GT51" s="362">
        <f t="shared" si="610"/>
        <v>2</v>
      </c>
      <c r="GU51" s="133"/>
      <c r="GV51" s="253">
        <f t="shared" si="399"/>
        <v>2</v>
      </c>
      <c r="GW51" s="254" t="str">
        <f t="shared" si="611"/>
        <v>France</v>
      </c>
      <c r="GX51" s="255">
        <f t="shared" si="612"/>
        <v>16</v>
      </c>
      <c r="GY51" s="254" t="str">
        <f t="shared" si="613"/>
        <v>Slovakia</v>
      </c>
      <c r="GZ51" s="258"/>
      <c r="HA51" s="258"/>
      <c r="HB51" s="361">
        <f t="shared" si="692"/>
        <v>0</v>
      </c>
      <c r="HC51" s="255" t="str">
        <f t="shared" si="614"/>
        <v/>
      </c>
      <c r="HD51" s="255" t="str">
        <f>IF((HC51&lt;&gt;""),IF(OR($F51&lt;&gt;$G51,PrSettings!$M$4="●"),(($F51-$G51)=(GZ51-HA51))*1,0),"")</f>
        <v/>
      </c>
      <c r="HE51" s="255" t="str">
        <f t="shared" si="615"/>
        <v/>
      </c>
      <c r="HF51" s="255" t="str">
        <f>IF(HC51&lt;&gt;"",IF(ABS($F51-$G51)&gt;=PrSettings!$M$7,(ABS($F51-$G51-GZ51+HA51)&lt;=1)*1,IF(AND(HC51,$F51=$G51,$F51&gt;=PrSettings!$M$6),(ABS(GZ51-$F51)&lt;=1)*1,IF(AND(ABS($F51-$G51-GZ51+HA51)&lt;=1,$F51+$G51&gt;=PrSettings!$M$8),(ABS(GZ51-$F51)&lt;=1)*(ABS(HA51-$G51)&lt;=1)*1,""))),"")</f>
        <v/>
      </c>
      <c r="HG51" s="362">
        <f t="shared" si="616"/>
        <v>2</v>
      </c>
      <c r="HH51" s="133"/>
      <c r="HI51" s="253">
        <f t="shared" si="403"/>
        <v>2</v>
      </c>
      <c r="HJ51" s="254" t="str">
        <f t="shared" si="617"/>
        <v>France</v>
      </c>
      <c r="HK51" s="255">
        <f t="shared" si="618"/>
        <v>16</v>
      </c>
      <c r="HL51" s="254" t="str">
        <f t="shared" si="619"/>
        <v>Slovakia</v>
      </c>
      <c r="HM51" s="258"/>
      <c r="HN51" s="258"/>
      <c r="HO51" s="361">
        <f t="shared" si="693"/>
        <v>0</v>
      </c>
      <c r="HP51" s="255" t="str">
        <f t="shared" si="620"/>
        <v/>
      </c>
      <c r="HQ51" s="255" t="str">
        <f>IF((HP51&lt;&gt;""),IF(OR($F51&lt;&gt;$G51,PrSettings!$M$4="●"),(($F51-$G51)=(HM51-HN51))*1,0),"")</f>
        <v/>
      </c>
      <c r="HR51" s="255" t="str">
        <f t="shared" si="621"/>
        <v/>
      </c>
      <c r="HS51" s="255" t="str">
        <f>IF(HP51&lt;&gt;"",IF(ABS($F51-$G51)&gt;=PrSettings!$M$7,(ABS($F51-$G51-HM51+HN51)&lt;=1)*1,IF(AND(HP51,$F51=$G51,$F51&gt;=PrSettings!$M$6),(ABS(HM51-$F51)&lt;=1)*1,IF(AND(ABS($F51-$G51-HM51+HN51)&lt;=1,$F51+$G51&gt;=PrSettings!$M$8),(ABS(HM51-$F51)&lt;=1)*(ABS(HN51-$G51)&lt;=1)*1,""))),"")</f>
        <v/>
      </c>
      <c r="HT51" s="362">
        <f t="shared" si="622"/>
        <v>2</v>
      </c>
      <c r="HU51" s="133"/>
      <c r="HV51" s="253">
        <f t="shared" si="407"/>
        <v>2</v>
      </c>
      <c r="HW51" s="254" t="str">
        <f t="shared" si="623"/>
        <v>France</v>
      </c>
      <c r="HX51" s="255">
        <f t="shared" si="624"/>
        <v>16</v>
      </c>
      <c r="HY51" s="254" t="str">
        <f t="shared" si="625"/>
        <v>Slovakia</v>
      </c>
      <c r="HZ51" s="258"/>
      <c r="IA51" s="258"/>
      <c r="IB51" s="361">
        <f t="shared" si="694"/>
        <v>0</v>
      </c>
      <c r="IC51" s="255" t="str">
        <f t="shared" si="626"/>
        <v/>
      </c>
      <c r="ID51" s="255" t="str">
        <f>IF((IC51&lt;&gt;""),IF(OR($F51&lt;&gt;$G51,PrSettings!$M$4="●"),(($F51-$G51)=(HZ51-IA51))*1,0),"")</f>
        <v/>
      </c>
      <c r="IE51" s="255" t="str">
        <f t="shared" si="627"/>
        <v/>
      </c>
      <c r="IF51" s="255" t="str">
        <f>IF(IC51&lt;&gt;"",IF(ABS($F51-$G51)&gt;=PrSettings!$M$7,(ABS($F51-$G51-HZ51+IA51)&lt;=1)*1,IF(AND(IC51,$F51=$G51,$F51&gt;=PrSettings!$M$6),(ABS(HZ51-$F51)&lt;=1)*1,IF(AND(ABS($F51-$G51-HZ51+IA51)&lt;=1,$F51+$G51&gt;=PrSettings!$M$8),(ABS(HZ51-$F51)&lt;=1)*(ABS(IA51-$G51)&lt;=1)*1,""))),"")</f>
        <v/>
      </c>
      <c r="IG51" s="362">
        <f t="shared" si="628"/>
        <v>2</v>
      </c>
      <c r="IH51" s="133"/>
      <c r="II51" s="253">
        <f t="shared" si="411"/>
        <v>2</v>
      </c>
      <c r="IJ51" s="254" t="str">
        <f t="shared" si="629"/>
        <v>France</v>
      </c>
      <c r="IK51" s="255">
        <f t="shared" si="630"/>
        <v>16</v>
      </c>
      <c r="IL51" s="254" t="str">
        <f t="shared" si="631"/>
        <v>Slovakia</v>
      </c>
      <c r="IM51" s="258"/>
      <c r="IN51" s="258"/>
      <c r="IO51" s="361">
        <f t="shared" si="695"/>
        <v>0</v>
      </c>
      <c r="IP51" s="255" t="str">
        <f t="shared" si="632"/>
        <v/>
      </c>
      <c r="IQ51" s="255" t="str">
        <f>IF((IP51&lt;&gt;""),IF(OR($F51&lt;&gt;$G51,PrSettings!$M$4="●"),(($F51-$G51)=(IM51-IN51))*1,0),"")</f>
        <v/>
      </c>
      <c r="IR51" s="255" t="str">
        <f t="shared" si="633"/>
        <v/>
      </c>
      <c r="IS51" s="255" t="str">
        <f>IF(IP51&lt;&gt;"",IF(ABS($F51-$G51)&gt;=PrSettings!$M$7,(ABS($F51-$G51-IM51+IN51)&lt;=1)*1,IF(AND(IP51,$F51=$G51,$F51&gt;=PrSettings!$M$6),(ABS(IM51-$F51)&lt;=1)*1,IF(AND(ABS($F51-$G51-IM51+IN51)&lt;=1,$F51+$G51&gt;=PrSettings!$M$8),(ABS(IM51-$F51)&lt;=1)*(ABS(IN51-$G51)&lt;=1)*1,""))),"")</f>
        <v/>
      </c>
      <c r="IT51" s="362">
        <f t="shared" si="634"/>
        <v>2</v>
      </c>
      <c r="IU51" s="133"/>
      <c r="IV51" s="253">
        <f t="shared" si="415"/>
        <v>2</v>
      </c>
      <c r="IW51" s="254" t="str">
        <f t="shared" si="635"/>
        <v>France</v>
      </c>
      <c r="IX51" s="255">
        <f t="shared" si="636"/>
        <v>16</v>
      </c>
      <c r="IY51" s="254" t="str">
        <f t="shared" si="637"/>
        <v>Slovakia</v>
      </c>
      <c r="IZ51" s="258"/>
      <c r="JA51" s="258"/>
      <c r="JB51" s="361">
        <f t="shared" si="696"/>
        <v>0</v>
      </c>
      <c r="JC51" s="255" t="str">
        <f t="shared" si="638"/>
        <v/>
      </c>
      <c r="JD51" s="255" t="str">
        <f>IF((JC51&lt;&gt;""),IF(OR($F51&lt;&gt;$G51,PrSettings!$M$4="●"),(($F51-$G51)=(IZ51-JA51))*1,0),"")</f>
        <v/>
      </c>
      <c r="JE51" s="255" t="str">
        <f t="shared" si="639"/>
        <v/>
      </c>
      <c r="JF51" s="255" t="str">
        <f>IF(JC51&lt;&gt;"",IF(ABS($F51-$G51)&gt;=PrSettings!$M$7,(ABS($F51-$G51-IZ51+JA51)&lt;=1)*1,IF(AND(JC51,$F51=$G51,$F51&gt;=PrSettings!$M$6),(ABS(IZ51-$F51)&lt;=1)*1,IF(AND(ABS($F51-$G51-IZ51+JA51)&lt;=1,$F51+$G51&gt;=PrSettings!$M$8),(ABS(IZ51-$F51)&lt;=1)*(ABS(JA51-$G51)&lt;=1)*1,""))),"")</f>
        <v/>
      </c>
      <c r="JG51" s="362">
        <f t="shared" si="640"/>
        <v>2</v>
      </c>
      <c r="JH51" s="133"/>
      <c r="JI51" s="253">
        <f t="shared" si="419"/>
        <v>2</v>
      </c>
      <c r="JJ51" s="254" t="str">
        <f t="shared" si="641"/>
        <v>France</v>
      </c>
      <c r="JK51" s="255">
        <f t="shared" si="642"/>
        <v>16</v>
      </c>
      <c r="JL51" s="254" t="str">
        <f t="shared" si="643"/>
        <v>Slovakia</v>
      </c>
      <c r="JM51" s="258"/>
      <c r="JN51" s="258"/>
      <c r="JO51" s="361">
        <f t="shared" si="697"/>
        <v>0</v>
      </c>
      <c r="JP51" s="255" t="str">
        <f t="shared" si="644"/>
        <v/>
      </c>
      <c r="JQ51" s="255" t="str">
        <f>IF((JP51&lt;&gt;""),IF(OR($F51&lt;&gt;$G51,PrSettings!$M$4="●"),(($F51-$G51)=(JM51-JN51))*1,0),"")</f>
        <v/>
      </c>
      <c r="JR51" s="255" t="str">
        <f t="shared" si="645"/>
        <v/>
      </c>
      <c r="JS51" s="255" t="str">
        <f>IF(JP51&lt;&gt;"",IF(ABS($F51-$G51)&gt;=PrSettings!$M$7,(ABS($F51-$G51-JM51+JN51)&lt;=1)*1,IF(AND(JP51,$F51=$G51,$F51&gt;=PrSettings!$M$6),(ABS(JM51-$F51)&lt;=1)*1,IF(AND(ABS($F51-$G51-JM51+JN51)&lt;=1,$F51+$G51&gt;=PrSettings!$M$8),(ABS(JM51-$F51)&lt;=1)*(ABS(JN51-$G51)&lt;=1)*1,""))),"")</f>
        <v/>
      </c>
      <c r="JT51" s="362">
        <f t="shared" si="646"/>
        <v>2</v>
      </c>
      <c r="JU51" s="133"/>
      <c r="JV51" s="253">
        <f t="shared" si="423"/>
        <v>2</v>
      </c>
      <c r="JW51" s="254" t="str">
        <f t="shared" si="647"/>
        <v>France</v>
      </c>
      <c r="JX51" s="255">
        <f t="shared" si="648"/>
        <v>16</v>
      </c>
      <c r="JY51" s="254" t="str">
        <f t="shared" si="649"/>
        <v>Slovakia</v>
      </c>
      <c r="JZ51" s="258"/>
      <c r="KA51" s="258"/>
      <c r="KB51" s="361">
        <f t="shared" si="698"/>
        <v>0</v>
      </c>
      <c r="KC51" s="255" t="str">
        <f t="shared" si="650"/>
        <v/>
      </c>
      <c r="KD51" s="255" t="str">
        <f>IF((KC51&lt;&gt;""),IF(OR($F51&lt;&gt;$G51,PrSettings!$M$4="●"),(($F51-$G51)=(JZ51-KA51))*1,0),"")</f>
        <v/>
      </c>
      <c r="KE51" s="255" t="str">
        <f t="shared" si="651"/>
        <v/>
      </c>
      <c r="KF51" s="255" t="str">
        <f>IF(KC51&lt;&gt;"",IF(ABS($F51-$G51)&gt;=PrSettings!$M$7,(ABS($F51-$G51-JZ51+KA51)&lt;=1)*1,IF(AND(KC51,$F51=$G51,$F51&gt;=PrSettings!$M$6),(ABS(JZ51-$F51)&lt;=1)*1,IF(AND(ABS($F51-$G51-JZ51+KA51)&lt;=1,$F51+$G51&gt;=PrSettings!$M$8),(ABS(JZ51-$F51)&lt;=1)*(ABS(KA51-$G51)&lt;=1)*1,""))),"")</f>
        <v/>
      </c>
      <c r="KG51" s="362">
        <f t="shared" si="652"/>
        <v>2</v>
      </c>
      <c r="KH51" s="133"/>
      <c r="KI51" s="253">
        <f t="shared" si="427"/>
        <v>2</v>
      </c>
      <c r="KJ51" s="254" t="str">
        <f t="shared" si="653"/>
        <v>France</v>
      </c>
      <c r="KK51" s="255">
        <f t="shared" si="654"/>
        <v>16</v>
      </c>
      <c r="KL51" s="254" t="str">
        <f t="shared" si="655"/>
        <v>Slovakia</v>
      </c>
      <c r="KM51" s="258"/>
      <c r="KN51" s="258"/>
      <c r="KO51" s="361">
        <f t="shared" si="699"/>
        <v>0</v>
      </c>
      <c r="KP51" s="255" t="str">
        <f t="shared" si="656"/>
        <v/>
      </c>
      <c r="KQ51" s="255" t="str">
        <f>IF((KP51&lt;&gt;""),IF(OR($F51&lt;&gt;$G51,PrSettings!$M$4="●"),(($F51-$G51)=(KM51-KN51))*1,0),"")</f>
        <v/>
      </c>
      <c r="KR51" s="255" t="str">
        <f t="shared" si="657"/>
        <v/>
      </c>
      <c r="KS51" s="255" t="str">
        <f>IF(KP51&lt;&gt;"",IF(ABS($F51-$G51)&gt;=PrSettings!$M$7,(ABS($F51-$G51-KM51+KN51)&lt;=1)*1,IF(AND(KP51,$F51=$G51,$F51&gt;=PrSettings!$M$6),(ABS(KM51-$F51)&lt;=1)*1,IF(AND(ABS($F51-$G51-KM51+KN51)&lt;=1,$F51+$G51&gt;=PrSettings!$M$8),(ABS(KM51-$F51)&lt;=1)*(ABS(KN51-$G51)&lt;=1)*1,""))),"")</f>
        <v/>
      </c>
      <c r="KT51" s="362">
        <f t="shared" si="658"/>
        <v>2</v>
      </c>
      <c r="KU51" s="133"/>
      <c r="KV51" s="253">
        <f t="shared" si="431"/>
        <v>2</v>
      </c>
      <c r="KW51" s="254" t="str">
        <f t="shared" si="659"/>
        <v>France</v>
      </c>
      <c r="KX51" s="255">
        <f t="shared" si="660"/>
        <v>16</v>
      </c>
      <c r="KY51" s="254" t="str">
        <f t="shared" si="661"/>
        <v>Slovakia</v>
      </c>
      <c r="KZ51" s="258"/>
      <c r="LA51" s="258"/>
      <c r="LB51" s="361">
        <f t="shared" si="700"/>
        <v>0</v>
      </c>
      <c r="LC51" s="255" t="str">
        <f t="shared" si="662"/>
        <v/>
      </c>
      <c r="LD51" s="255" t="str">
        <f>IF((LC51&lt;&gt;""),IF(OR($F51&lt;&gt;$G51,PrSettings!$M$4="●"),(($F51-$G51)=(KZ51-LA51))*1,0),"")</f>
        <v/>
      </c>
      <c r="LE51" s="255" t="str">
        <f t="shared" si="663"/>
        <v/>
      </c>
      <c r="LF51" s="255" t="str">
        <f>IF(LC51&lt;&gt;"",IF(ABS($F51-$G51)&gt;=PrSettings!$M$7,(ABS($F51-$G51-KZ51+LA51)&lt;=1)*1,IF(AND(LC51,$F51=$G51,$F51&gt;=PrSettings!$M$6),(ABS(KZ51-$F51)&lt;=1)*1,IF(AND(ABS($F51-$G51-KZ51+LA51)&lt;=1,$F51+$G51&gt;=PrSettings!$M$8),(ABS(KZ51-$F51)&lt;=1)*(ABS(LA51-$G51)&lt;=1)*1,""))),"")</f>
        <v/>
      </c>
      <c r="LG51" s="362">
        <f t="shared" si="664"/>
        <v>2</v>
      </c>
      <c r="LH51" s="133"/>
      <c r="LI51" s="253">
        <f t="shared" si="435"/>
        <v>2</v>
      </c>
      <c r="LJ51" s="254" t="str">
        <f t="shared" si="665"/>
        <v>France</v>
      </c>
      <c r="LK51" s="255">
        <f t="shared" si="666"/>
        <v>16</v>
      </c>
      <c r="LL51" s="254" t="str">
        <f t="shared" si="667"/>
        <v>Slovakia</v>
      </c>
      <c r="LM51" s="258"/>
      <c r="LN51" s="258"/>
      <c r="LO51" s="361">
        <f t="shared" si="701"/>
        <v>0</v>
      </c>
      <c r="LP51" s="255" t="str">
        <f t="shared" si="668"/>
        <v/>
      </c>
      <c r="LQ51" s="255" t="str">
        <f>IF((LP51&lt;&gt;""),IF(OR($F51&lt;&gt;$G51,PrSettings!$M$4="●"),(($F51-$G51)=(LM51-LN51))*1,0),"")</f>
        <v/>
      </c>
      <c r="LR51" s="255" t="str">
        <f t="shared" si="669"/>
        <v/>
      </c>
      <c r="LS51" s="255" t="str">
        <f>IF(LP51&lt;&gt;"",IF(ABS($F51-$G51)&gt;=PrSettings!$M$7,(ABS($F51-$G51-LM51+LN51)&lt;=1)*1,IF(AND(LP51,$F51=$G51,$F51&gt;=PrSettings!$M$6),(ABS(LM51-$F51)&lt;=1)*1,IF(AND(ABS($F51-$G51-LM51+LN51)&lt;=1,$F51+$G51&gt;=PrSettings!$M$8),(ABS(LM51-$F51)&lt;=1)*(ABS(LN51-$G51)&lt;=1)*1,""))),"")</f>
        <v/>
      </c>
      <c r="LT51" s="362">
        <f t="shared" si="670"/>
        <v>2</v>
      </c>
      <c r="LU51" s="133"/>
      <c r="LV51" s="253">
        <f t="shared" si="439"/>
        <v>2</v>
      </c>
      <c r="LW51" s="254" t="str">
        <f t="shared" si="671"/>
        <v>France</v>
      </c>
      <c r="LX51" s="255">
        <f t="shared" si="672"/>
        <v>16</v>
      </c>
      <c r="LY51" s="254" t="str">
        <f t="shared" si="673"/>
        <v>Slovakia</v>
      </c>
      <c r="LZ51" s="258"/>
      <c r="MA51" s="258"/>
      <c r="MB51" s="361">
        <f t="shared" si="702"/>
        <v>0</v>
      </c>
      <c r="MC51" s="255" t="str">
        <f t="shared" si="674"/>
        <v/>
      </c>
      <c r="MD51" s="255" t="str">
        <f>IF((MC51&lt;&gt;""),IF(OR($F51&lt;&gt;$G51,PrSettings!$M$4="●"),(($F51-$G51)=(LZ51-MA51))*1,0),"")</f>
        <v/>
      </c>
      <c r="ME51" s="255" t="str">
        <f t="shared" si="675"/>
        <v/>
      </c>
      <c r="MF51" s="255" t="str">
        <f>IF(MC51&lt;&gt;"",IF(ABS($F51-$G51)&gt;=PrSettings!$M$7,(ABS($F51-$G51-LZ51+MA51)&lt;=1)*1,IF(AND(MC51,$F51=$G51,$F51&gt;=PrSettings!$M$6),(ABS(LZ51-$F51)&lt;=1)*1,IF(AND(ABS($F51-$G51-LZ51+MA51)&lt;=1,$F51+$G51&gt;=PrSettings!$M$8),(ABS(LZ51-$F51)&lt;=1)*(ABS(MA51-$G51)&lt;=1)*1,""))),"")</f>
        <v/>
      </c>
      <c r="MG51" s="362">
        <f t="shared" si="676"/>
        <v>2</v>
      </c>
    </row>
    <row r="52">
      <c r="A52" s="172"/>
      <c r="B52" s="253">
        <f t="array" ref="B52">IF(C52="","",INDEX(Groups!$C$7:$C$35,MATCH(C52,Groups!$D$7:$D$35,0)))</f>
        <v>4</v>
      </c>
      <c r="C52" s="254" t="str">
        <f>INDIRECT("'"&amp;References!$A$1&amp;"'!"&amp;"$N$54")</f>
        <v>Belgium</v>
      </c>
      <c r="D52" s="255">
        <f t="array" ref="D52">IF(E52="","",INDEX(Groups!$C$7:$C$35,MATCH(E52,Groups!$D$7:$D$35,0)))</f>
        <v>18</v>
      </c>
      <c r="E52" s="254" t="str">
        <f>INDIRECT("'"&amp;References!$A$1&amp;"'!"&amp;"$O$54")</f>
        <v>Italy</v>
      </c>
      <c r="F52" s="256">
        <f>IF(AND(INDIRECT("'"&amp;References!$A$1&amp;"'!"&amp;"$N$55")&lt;&gt;"",INDIRECT("'"&amp;References!$A$1&amp;"'!"&amp;"$O$55")&lt;&gt;""),INDIRECT("'"&amp;References!$A$1&amp;"'!"&amp;"$N$55"),"")</f>
        <v>2</v>
      </c>
      <c r="G52" s="257">
        <f>IF(AND(INDIRECT("'"&amp;References!$A$1&amp;"'!"&amp;"$N$55")&lt;&gt;"",INDIRECT("'"&amp;References!$A$1&amp;"'!"&amp;"$O$55")&lt;&gt;""),INDIRECT("'"&amp;References!$A$1&amp;"'!"&amp;"$O$55"),"")</f>
        <v>1</v>
      </c>
      <c r="H52" s="133"/>
      <c r="I52" s="253">
        <f t="shared" si="339"/>
        <v>4</v>
      </c>
      <c r="J52" s="254" t="str">
        <f t="shared" si="521"/>
        <v>Belgium</v>
      </c>
      <c r="K52" s="255">
        <f t="shared" si="522"/>
        <v>18</v>
      </c>
      <c r="L52" s="254" t="str">
        <f t="shared" si="523"/>
        <v>Italy</v>
      </c>
      <c r="M52" s="258"/>
      <c r="N52" s="258"/>
      <c r="O52" s="361">
        <f t="shared" ref="O52:O55" si="703">COUNTIF(I$57:I$60,K57)+COUNTIF(K$57:K$60,K57)</f>
        <v>0</v>
      </c>
      <c r="P52" s="255" t="str">
        <f t="shared" si="524"/>
        <v/>
      </c>
      <c r="Q52" s="255" t="str">
        <f>IF((P52&lt;&gt;""),IF(OR($F52&lt;&gt;$G52,PrSettings!$M$4="●"),(($F52-$G52)=(M52-N52))*1,0),"")</f>
        <v/>
      </c>
      <c r="R52" s="255" t="str">
        <f t="shared" si="525"/>
        <v/>
      </c>
      <c r="S52" s="255" t="str">
        <f>IF(P52&lt;&gt;"",IF(ABS($F52-$G52)&gt;=PrSettings!$M$7,(ABS($F52-$G52-M52+N52)&lt;=1)*1,IF(AND(P52,$F52=$G52,$F52&gt;=PrSettings!$M$6),(ABS(M52-$F52)&lt;=1)*1,IF(AND(ABS($F52-$G52-M52+N52)&lt;=1,$F52+$G52&gt;=PrSettings!$M$8),(ABS(M52-$F52)&lt;=1)*(ABS(N52-$G52)&lt;=1)*1,""))),"")</f>
        <v/>
      </c>
      <c r="T52" s="362">
        <f t="shared" si="526"/>
        <v>2</v>
      </c>
      <c r="U52" s="133"/>
      <c r="V52" s="253">
        <f t="shared" si="343"/>
        <v>4</v>
      </c>
      <c r="W52" s="254" t="str">
        <f t="shared" si="527"/>
        <v>Belgium</v>
      </c>
      <c r="X52" s="255">
        <f t="shared" si="528"/>
        <v>18</v>
      </c>
      <c r="Y52" s="254" t="str">
        <f t="shared" si="529"/>
        <v>Italy</v>
      </c>
      <c r="Z52" s="258"/>
      <c r="AA52" s="258"/>
      <c r="AB52" s="361">
        <f t="shared" ref="AB52:AB55" si="704">COUNTIF(V$57:V$60,X57)+COUNTIF(X$57:X$60,X57)</f>
        <v>0</v>
      </c>
      <c r="AC52" s="255" t="str">
        <f t="shared" si="530"/>
        <v/>
      </c>
      <c r="AD52" s="255" t="str">
        <f>IF((AC52&lt;&gt;""),IF(OR($F52&lt;&gt;$G52,PrSettings!$M$4="●"),(($F52-$G52)=(Z52-AA52))*1,0),"")</f>
        <v/>
      </c>
      <c r="AE52" s="255" t="str">
        <f t="shared" si="531"/>
        <v/>
      </c>
      <c r="AF52" s="255" t="str">
        <f>IF(AC52&lt;&gt;"",IF(ABS($F52-$G52)&gt;=PrSettings!$M$7,(ABS($F52-$G52-Z52+AA52)&lt;=1)*1,IF(AND(AC52,$F52=$G52,$F52&gt;=PrSettings!$M$6),(ABS(Z52-$F52)&lt;=1)*1,IF(AND(ABS($F52-$G52-Z52+AA52)&lt;=1,$F52+$G52&gt;=PrSettings!$M$8),(ABS(Z52-$F52)&lt;=1)*(ABS(AA52-$G52)&lt;=1)*1,""))),"")</f>
        <v/>
      </c>
      <c r="AG52" s="362">
        <f t="shared" si="532"/>
        <v>2</v>
      </c>
      <c r="AH52" s="133"/>
      <c r="AI52" s="253">
        <f t="shared" si="347"/>
        <v>4</v>
      </c>
      <c r="AJ52" s="254" t="str">
        <f t="shared" si="533"/>
        <v>Belgium</v>
      </c>
      <c r="AK52" s="255">
        <f t="shared" si="534"/>
        <v>18</v>
      </c>
      <c r="AL52" s="254" t="str">
        <f t="shared" si="535"/>
        <v>Italy</v>
      </c>
      <c r="AM52" s="258"/>
      <c r="AN52" s="258"/>
      <c r="AO52" s="361">
        <f t="shared" ref="AO52:AO55" si="705">COUNTIF(AI$57:AI$60,AK57)+COUNTIF(AK$57:AK$60,AK57)</f>
        <v>0</v>
      </c>
      <c r="AP52" s="255" t="str">
        <f t="shared" si="536"/>
        <v/>
      </c>
      <c r="AQ52" s="255" t="str">
        <f>IF((AP52&lt;&gt;""),IF(OR($F52&lt;&gt;$G52,PrSettings!$M$4="●"),(($F52-$G52)=(AM52-AN52))*1,0),"")</f>
        <v/>
      </c>
      <c r="AR52" s="255" t="str">
        <f t="shared" si="537"/>
        <v/>
      </c>
      <c r="AS52" s="255" t="str">
        <f>IF(AP52&lt;&gt;"",IF(ABS($F52-$G52)&gt;=PrSettings!$M$7,(ABS($F52-$G52-AM52+AN52)&lt;=1)*1,IF(AND(AP52,$F52=$G52,$F52&gt;=PrSettings!$M$6),(ABS(AM52-$F52)&lt;=1)*1,IF(AND(ABS($F52-$G52-AM52+AN52)&lt;=1,$F52+$G52&gt;=PrSettings!$M$8),(ABS(AM52-$F52)&lt;=1)*(ABS(AN52-$G52)&lt;=1)*1,""))),"")</f>
        <v/>
      </c>
      <c r="AT52" s="362">
        <f t="shared" si="538"/>
        <v>2</v>
      </c>
      <c r="AU52" s="133"/>
      <c r="AV52" s="253">
        <f t="shared" si="351"/>
        <v>4</v>
      </c>
      <c r="AW52" s="254" t="str">
        <f t="shared" si="539"/>
        <v>Belgium</v>
      </c>
      <c r="AX52" s="255">
        <f t="shared" si="540"/>
        <v>18</v>
      </c>
      <c r="AY52" s="254" t="str">
        <f t="shared" si="541"/>
        <v>Italy</v>
      </c>
      <c r="AZ52" s="258"/>
      <c r="BA52" s="258"/>
      <c r="BB52" s="361">
        <f t="shared" ref="BB52:BB55" si="706">COUNTIF(AV$57:AV$60,AX57)+COUNTIF(AX$57:AX$60,AX57)</f>
        <v>0</v>
      </c>
      <c r="BC52" s="255" t="str">
        <f t="shared" si="542"/>
        <v/>
      </c>
      <c r="BD52" s="255" t="str">
        <f>IF((BC52&lt;&gt;""),IF(OR($F52&lt;&gt;$G52,PrSettings!$M$4="●"),(($F52-$G52)=(AZ52-BA52))*1,0),"")</f>
        <v/>
      </c>
      <c r="BE52" s="255" t="str">
        <f t="shared" si="543"/>
        <v/>
      </c>
      <c r="BF52" s="255" t="str">
        <f>IF(BC52&lt;&gt;"",IF(ABS($F52-$G52)&gt;=PrSettings!$M$7,(ABS($F52-$G52-AZ52+BA52)&lt;=1)*1,IF(AND(BC52,$F52=$G52,$F52&gt;=PrSettings!$M$6),(ABS(AZ52-$F52)&lt;=1)*1,IF(AND(ABS($F52-$G52-AZ52+BA52)&lt;=1,$F52+$G52&gt;=PrSettings!$M$8),(ABS(AZ52-$F52)&lt;=1)*(ABS(BA52-$G52)&lt;=1)*1,""))),"")</f>
        <v/>
      </c>
      <c r="BG52" s="362">
        <f t="shared" si="544"/>
        <v>2</v>
      </c>
      <c r="BH52" s="133"/>
      <c r="BI52" s="253">
        <f t="shared" si="355"/>
        <v>4</v>
      </c>
      <c r="BJ52" s="254" t="str">
        <f t="shared" si="545"/>
        <v>Belgium</v>
      </c>
      <c r="BK52" s="255">
        <f t="shared" si="546"/>
        <v>18</v>
      </c>
      <c r="BL52" s="254" t="str">
        <f t="shared" si="547"/>
        <v>Italy</v>
      </c>
      <c r="BM52" s="258"/>
      <c r="BN52" s="258"/>
      <c r="BO52" s="361">
        <f t="shared" ref="BO52:BO55" si="707">COUNTIF(BI$57:BI$60,BK57)+COUNTIF(BK$57:BK$60,BK57)</f>
        <v>0</v>
      </c>
      <c r="BP52" s="255" t="str">
        <f t="shared" si="548"/>
        <v/>
      </c>
      <c r="BQ52" s="255" t="str">
        <f>IF((BP52&lt;&gt;""),IF(OR($F52&lt;&gt;$G52,PrSettings!$M$4="●"),(($F52-$G52)=(BM52-BN52))*1,0),"")</f>
        <v/>
      </c>
      <c r="BR52" s="255" t="str">
        <f t="shared" si="549"/>
        <v/>
      </c>
      <c r="BS52" s="255" t="str">
        <f>IF(BP52&lt;&gt;"",IF(ABS($F52-$G52)&gt;=PrSettings!$M$7,(ABS($F52-$G52-BM52+BN52)&lt;=1)*1,IF(AND(BP52,$F52=$G52,$F52&gt;=PrSettings!$M$6),(ABS(BM52-$F52)&lt;=1)*1,IF(AND(ABS($F52-$G52-BM52+BN52)&lt;=1,$F52+$G52&gt;=PrSettings!$M$8),(ABS(BM52-$F52)&lt;=1)*(ABS(BN52-$G52)&lt;=1)*1,""))),"")</f>
        <v/>
      </c>
      <c r="BT52" s="362">
        <f t="shared" si="550"/>
        <v>2</v>
      </c>
      <c r="BU52" s="133"/>
      <c r="BV52" s="253">
        <f t="shared" si="359"/>
        <v>4</v>
      </c>
      <c r="BW52" s="254" t="str">
        <f t="shared" si="551"/>
        <v>Belgium</v>
      </c>
      <c r="BX52" s="255">
        <f t="shared" si="552"/>
        <v>18</v>
      </c>
      <c r="BY52" s="254" t="str">
        <f t="shared" si="553"/>
        <v>Italy</v>
      </c>
      <c r="BZ52" s="258"/>
      <c r="CA52" s="258"/>
      <c r="CB52" s="361">
        <f t="shared" ref="CB52:CB55" si="708">COUNTIF(BV$57:BV$60,BX57)+COUNTIF(BX$57:BX$60,BX57)</f>
        <v>0</v>
      </c>
      <c r="CC52" s="255" t="str">
        <f t="shared" si="554"/>
        <v/>
      </c>
      <c r="CD52" s="255" t="str">
        <f>IF((CC52&lt;&gt;""),IF(OR($F52&lt;&gt;$G52,PrSettings!$M$4="●"),(($F52-$G52)=(BZ52-CA52))*1,0),"")</f>
        <v/>
      </c>
      <c r="CE52" s="255" t="str">
        <f t="shared" si="555"/>
        <v/>
      </c>
      <c r="CF52" s="255" t="str">
        <f>IF(CC52&lt;&gt;"",IF(ABS($F52-$G52)&gt;=PrSettings!$M$7,(ABS($F52-$G52-BZ52+CA52)&lt;=1)*1,IF(AND(CC52,$F52=$G52,$F52&gt;=PrSettings!$M$6),(ABS(BZ52-$F52)&lt;=1)*1,IF(AND(ABS($F52-$G52-BZ52+CA52)&lt;=1,$F52+$G52&gt;=PrSettings!$M$8),(ABS(BZ52-$F52)&lt;=1)*(ABS(CA52-$G52)&lt;=1)*1,""))),"")</f>
        <v/>
      </c>
      <c r="CG52" s="362">
        <f t="shared" si="556"/>
        <v>2</v>
      </c>
      <c r="CH52" s="133"/>
      <c r="CI52" s="253">
        <f t="shared" si="363"/>
        <v>4</v>
      </c>
      <c r="CJ52" s="254" t="str">
        <f t="shared" si="557"/>
        <v>Belgium</v>
      </c>
      <c r="CK52" s="255">
        <f t="shared" si="558"/>
        <v>18</v>
      </c>
      <c r="CL52" s="254" t="str">
        <f t="shared" si="559"/>
        <v>Italy</v>
      </c>
      <c r="CM52" s="258"/>
      <c r="CN52" s="258"/>
      <c r="CO52" s="361">
        <f t="shared" ref="CO52:CO55" si="709">COUNTIF(CI$57:CI$60,CK57)+COUNTIF(CK$57:CK$60,CK57)</f>
        <v>0</v>
      </c>
      <c r="CP52" s="255" t="str">
        <f t="shared" si="560"/>
        <v/>
      </c>
      <c r="CQ52" s="255" t="str">
        <f>IF((CP52&lt;&gt;""),IF(OR($F52&lt;&gt;$G52,PrSettings!$M$4="●"),(($F52-$G52)=(CM52-CN52))*1,0),"")</f>
        <v/>
      </c>
      <c r="CR52" s="255" t="str">
        <f t="shared" si="561"/>
        <v/>
      </c>
      <c r="CS52" s="255" t="str">
        <f>IF(CP52&lt;&gt;"",IF(ABS($F52-$G52)&gt;=PrSettings!$M$7,(ABS($F52-$G52-CM52+CN52)&lt;=1)*1,IF(AND(CP52,$F52=$G52,$F52&gt;=PrSettings!$M$6),(ABS(CM52-$F52)&lt;=1)*1,IF(AND(ABS($F52-$G52-CM52+CN52)&lt;=1,$F52+$G52&gt;=PrSettings!$M$8),(ABS(CM52-$F52)&lt;=1)*(ABS(CN52-$G52)&lt;=1)*1,""))),"")</f>
        <v/>
      </c>
      <c r="CT52" s="362">
        <f t="shared" si="562"/>
        <v>2</v>
      </c>
      <c r="CU52" s="133"/>
      <c r="CV52" s="253">
        <f t="shared" si="367"/>
        <v>4</v>
      </c>
      <c r="CW52" s="254" t="str">
        <f t="shared" si="563"/>
        <v>Belgium</v>
      </c>
      <c r="CX52" s="255">
        <f t="shared" si="564"/>
        <v>18</v>
      </c>
      <c r="CY52" s="254" t="str">
        <f t="shared" si="565"/>
        <v>Italy</v>
      </c>
      <c r="CZ52" s="258"/>
      <c r="DA52" s="258"/>
      <c r="DB52" s="361">
        <f t="shared" ref="DB52:DB55" si="710">COUNTIF(CV$57:CV$60,CX57)+COUNTIF(CX$57:CX$60,CX57)</f>
        <v>0</v>
      </c>
      <c r="DC52" s="255" t="str">
        <f t="shared" si="566"/>
        <v/>
      </c>
      <c r="DD52" s="255" t="str">
        <f>IF((DC52&lt;&gt;""),IF(OR($F52&lt;&gt;$G52,PrSettings!$M$4="●"),(($F52-$G52)=(CZ52-DA52))*1,0),"")</f>
        <v/>
      </c>
      <c r="DE52" s="255" t="str">
        <f t="shared" si="567"/>
        <v/>
      </c>
      <c r="DF52" s="255" t="str">
        <f>IF(DC52&lt;&gt;"",IF(ABS($F52-$G52)&gt;=PrSettings!$M$7,(ABS($F52-$G52-CZ52+DA52)&lt;=1)*1,IF(AND(DC52,$F52=$G52,$F52&gt;=PrSettings!$M$6),(ABS(CZ52-$F52)&lt;=1)*1,IF(AND(ABS($F52-$G52-CZ52+DA52)&lt;=1,$F52+$G52&gt;=PrSettings!$M$8),(ABS(CZ52-$F52)&lt;=1)*(ABS(DA52-$G52)&lt;=1)*1,""))),"")</f>
        <v/>
      </c>
      <c r="DG52" s="362">
        <f t="shared" si="568"/>
        <v>2</v>
      </c>
      <c r="DH52" s="133"/>
      <c r="DI52" s="253">
        <f t="shared" si="371"/>
        <v>4</v>
      </c>
      <c r="DJ52" s="254" t="str">
        <f t="shared" si="569"/>
        <v>Belgium</v>
      </c>
      <c r="DK52" s="255">
        <f t="shared" si="570"/>
        <v>18</v>
      </c>
      <c r="DL52" s="254" t="str">
        <f t="shared" si="571"/>
        <v>Italy</v>
      </c>
      <c r="DM52" s="258"/>
      <c r="DN52" s="258"/>
      <c r="DO52" s="361">
        <f t="shared" ref="DO52:DO55" si="711">COUNTIF(DI$57:DI$60,DK57)+COUNTIF(DK$57:DK$60,DK57)</f>
        <v>0</v>
      </c>
      <c r="DP52" s="255" t="str">
        <f t="shared" si="572"/>
        <v/>
      </c>
      <c r="DQ52" s="255" t="str">
        <f>IF((DP52&lt;&gt;""),IF(OR($F52&lt;&gt;$G52,PrSettings!$M$4="●"),(($F52-$G52)=(DM52-DN52))*1,0),"")</f>
        <v/>
      </c>
      <c r="DR52" s="255" t="str">
        <f t="shared" si="573"/>
        <v/>
      </c>
      <c r="DS52" s="255" t="str">
        <f>IF(DP52&lt;&gt;"",IF(ABS($F52-$G52)&gt;=PrSettings!$M$7,(ABS($F52-$G52-DM52+DN52)&lt;=1)*1,IF(AND(DP52,$F52=$G52,$F52&gt;=PrSettings!$M$6),(ABS(DM52-$F52)&lt;=1)*1,IF(AND(ABS($F52-$G52-DM52+DN52)&lt;=1,$F52+$G52&gt;=PrSettings!$M$8),(ABS(DM52-$F52)&lt;=1)*(ABS(DN52-$G52)&lt;=1)*1,""))),"")</f>
        <v/>
      </c>
      <c r="DT52" s="362">
        <f t="shared" si="574"/>
        <v>2</v>
      </c>
      <c r="DU52" s="133"/>
      <c r="DV52" s="253">
        <f t="shared" si="375"/>
        <v>4</v>
      </c>
      <c r="DW52" s="254" t="str">
        <f t="shared" si="575"/>
        <v>Belgium</v>
      </c>
      <c r="DX52" s="255">
        <f t="shared" si="576"/>
        <v>18</v>
      </c>
      <c r="DY52" s="254" t="str">
        <f t="shared" si="577"/>
        <v>Italy</v>
      </c>
      <c r="DZ52" s="258"/>
      <c r="EA52" s="258"/>
      <c r="EB52" s="361">
        <f t="shared" ref="EB52:EB55" si="712">COUNTIF(DV$57:DV$60,DX57)+COUNTIF(DX$57:DX$60,DX57)</f>
        <v>0</v>
      </c>
      <c r="EC52" s="255" t="str">
        <f t="shared" si="578"/>
        <v/>
      </c>
      <c r="ED52" s="255" t="str">
        <f>IF((EC52&lt;&gt;""),IF(OR($F52&lt;&gt;$G52,PrSettings!$M$4="●"),(($F52-$G52)=(DZ52-EA52))*1,0),"")</f>
        <v/>
      </c>
      <c r="EE52" s="255" t="str">
        <f t="shared" si="579"/>
        <v/>
      </c>
      <c r="EF52" s="255" t="str">
        <f>IF(EC52&lt;&gt;"",IF(ABS($F52-$G52)&gt;=PrSettings!$M$7,(ABS($F52-$G52-DZ52+EA52)&lt;=1)*1,IF(AND(EC52,$F52=$G52,$F52&gt;=PrSettings!$M$6),(ABS(DZ52-$F52)&lt;=1)*1,IF(AND(ABS($F52-$G52-DZ52+EA52)&lt;=1,$F52+$G52&gt;=PrSettings!$M$8),(ABS(DZ52-$F52)&lt;=1)*(ABS(EA52-$G52)&lt;=1)*1,""))),"")</f>
        <v/>
      </c>
      <c r="EG52" s="362">
        <f t="shared" si="580"/>
        <v>2</v>
      </c>
      <c r="EH52" s="133"/>
      <c r="EI52" s="253">
        <f t="shared" si="379"/>
        <v>4</v>
      </c>
      <c r="EJ52" s="254" t="str">
        <f t="shared" si="581"/>
        <v>Belgium</v>
      </c>
      <c r="EK52" s="255">
        <f t="shared" si="582"/>
        <v>18</v>
      </c>
      <c r="EL52" s="254" t="str">
        <f t="shared" si="583"/>
        <v>Italy</v>
      </c>
      <c r="EM52" s="258"/>
      <c r="EN52" s="258"/>
      <c r="EO52" s="361">
        <f t="shared" ref="EO52:EO55" si="713">COUNTIF(EI$57:EI$60,EK57)+COUNTIF(EK$57:EK$60,EK57)</f>
        <v>0</v>
      </c>
      <c r="EP52" s="255" t="str">
        <f t="shared" si="584"/>
        <v/>
      </c>
      <c r="EQ52" s="255" t="str">
        <f>IF((EP52&lt;&gt;""),IF(OR($F52&lt;&gt;$G52,PrSettings!$M$4="●"),(($F52-$G52)=(EM52-EN52))*1,0),"")</f>
        <v/>
      </c>
      <c r="ER52" s="255" t="str">
        <f t="shared" si="585"/>
        <v/>
      </c>
      <c r="ES52" s="255" t="str">
        <f>IF(EP52&lt;&gt;"",IF(ABS($F52-$G52)&gt;=PrSettings!$M$7,(ABS($F52-$G52-EM52+EN52)&lt;=1)*1,IF(AND(EP52,$F52=$G52,$F52&gt;=PrSettings!$M$6),(ABS(EM52-$F52)&lt;=1)*1,IF(AND(ABS($F52-$G52-EM52+EN52)&lt;=1,$F52+$G52&gt;=PrSettings!$M$8),(ABS(EM52-$F52)&lt;=1)*(ABS(EN52-$G52)&lt;=1)*1,""))),"")</f>
        <v/>
      </c>
      <c r="ET52" s="362">
        <f t="shared" si="586"/>
        <v>2</v>
      </c>
      <c r="EU52" s="133"/>
      <c r="EV52" s="253">
        <f t="shared" si="383"/>
        <v>4</v>
      </c>
      <c r="EW52" s="254" t="str">
        <f t="shared" si="587"/>
        <v>Belgium</v>
      </c>
      <c r="EX52" s="255">
        <f t="shared" si="588"/>
        <v>18</v>
      </c>
      <c r="EY52" s="254" t="str">
        <f t="shared" si="589"/>
        <v>Italy</v>
      </c>
      <c r="EZ52" s="258"/>
      <c r="FA52" s="258"/>
      <c r="FB52" s="361">
        <f t="shared" ref="FB52:FB55" si="714">COUNTIF(EV$57:EV$60,EX57)+COUNTIF(EX$57:EX$60,EX57)</f>
        <v>0</v>
      </c>
      <c r="FC52" s="255" t="str">
        <f t="shared" si="590"/>
        <v/>
      </c>
      <c r="FD52" s="255" t="str">
        <f>IF((FC52&lt;&gt;""),IF(OR($F52&lt;&gt;$G52,PrSettings!$M$4="●"),(($F52-$G52)=(EZ52-FA52))*1,0),"")</f>
        <v/>
      </c>
      <c r="FE52" s="255" t="str">
        <f t="shared" si="591"/>
        <v/>
      </c>
      <c r="FF52" s="255" t="str">
        <f>IF(FC52&lt;&gt;"",IF(ABS($F52-$G52)&gt;=PrSettings!$M$7,(ABS($F52-$G52-EZ52+FA52)&lt;=1)*1,IF(AND(FC52,$F52=$G52,$F52&gt;=PrSettings!$M$6),(ABS(EZ52-$F52)&lt;=1)*1,IF(AND(ABS($F52-$G52-EZ52+FA52)&lt;=1,$F52+$G52&gt;=PrSettings!$M$8),(ABS(EZ52-$F52)&lt;=1)*(ABS(FA52-$G52)&lt;=1)*1,""))),"")</f>
        <v/>
      </c>
      <c r="FG52" s="362">
        <f t="shared" si="592"/>
        <v>2</v>
      </c>
      <c r="FH52" s="133"/>
      <c r="FI52" s="253">
        <f t="shared" si="387"/>
        <v>4</v>
      </c>
      <c r="FJ52" s="254" t="str">
        <f t="shared" si="593"/>
        <v>Belgium</v>
      </c>
      <c r="FK52" s="255">
        <f t="shared" si="594"/>
        <v>18</v>
      </c>
      <c r="FL52" s="254" t="str">
        <f t="shared" si="595"/>
        <v>Italy</v>
      </c>
      <c r="FM52" s="258"/>
      <c r="FN52" s="258"/>
      <c r="FO52" s="361">
        <f t="shared" ref="FO52:FO55" si="715">COUNTIF(FI$57:FI$60,FK57)+COUNTIF(FK$57:FK$60,FK57)</f>
        <v>0</v>
      </c>
      <c r="FP52" s="255" t="str">
        <f t="shared" si="596"/>
        <v/>
      </c>
      <c r="FQ52" s="255" t="str">
        <f>IF((FP52&lt;&gt;""),IF(OR($F52&lt;&gt;$G52,PrSettings!$M$4="●"),(($F52-$G52)=(FM52-FN52))*1,0),"")</f>
        <v/>
      </c>
      <c r="FR52" s="255" t="str">
        <f t="shared" si="597"/>
        <v/>
      </c>
      <c r="FS52" s="255" t="str">
        <f>IF(FP52&lt;&gt;"",IF(ABS($F52-$G52)&gt;=PrSettings!$M$7,(ABS($F52-$G52-FM52+FN52)&lt;=1)*1,IF(AND(FP52,$F52=$G52,$F52&gt;=PrSettings!$M$6),(ABS(FM52-$F52)&lt;=1)*1,IF(AND(ABS($F52-$G52-FM52+FN52)&lt;=1,$F52+$G52&gt;=PrSettings!$M$8),(ABS(FM52-$F52)&lt;=1)*(ABS(FN52-$G52)&lt;=1)*1,""))),"")</f>
        <v/>
      </c>
      <c r="FT52" s="362">
        <f t="shared" si="598"/>
        <v>2</v>
      </c>
      <c r="FU52" s="133"/>
      <c r="FV52" s="253">
        <f t="shared" si="391"/>
        <v>4</v>
      </c>
      <c r="FW52" s="254" t="str">
        <f t="shared" si="599"/>
        <v>Belgium</v>
      </c>
      <c r="FX52" s="255">
        <f t="shared" si="600"/>
        <v>18</v>
      </c>
      <c r="FY52" s="254" t="str">
        <f t="shared" si="601"/>
        <v>Italy</v>
      </c>
      <c r="FZ52" s="258"/>
      <c r="GA52" s="258"/>
      <c r="GB52" s="361">
        <f t="shared" ref="GB52:GB55" si="716">COUNTIF(FV$57:FV$60,FX57)+COUNTIF(FX$57:FX$60,FX57)</f>
        <v>0</v>
      </c>
      <c r="GC52" s="255" t="str">
        <f t="shared" si="602"/>
        <v/>
      </c>
      <c r="GD52" s="255" t="str">
        <f>IF((GC52&lt;&gt;""),IF(OR($F52&lt;&gt;$G52,PrSettings!$M$4="●"),(($F52-$G52)=(FZ52-GA52))*1,0),"")</f>
        <v/>
      </c>
      <c r="GE52" s="255" t="str">
        <f t="shared" si="603"/>
        <v/>
      </c>
      <c r="GF52" s="255" t="str">
        <f>IF(GC52&lt;&gt;"",IF(ABS($F52-$G52)&gt;=PrSettings!$M$7,(ABS($F52-$G52-FZ52+GA52)&lt;=1)*1,IF(AND(GC52,$F52=$G52,$F52&gt;=PrSettings!$M$6),(ABS(FZ52-$F52)&lt;=1)*1,IF(AND(ABS($F52-$G52-FZ52+GA52)&lt;=1,$F52+$G52&gt;=PrSettings!$M$8),(ABS(FZ52-$F52)&lt;=1)*(ABS(GA52-$G52)&lt;=1)*1,""))),"")</f>
        <v/>
      </c>
      <c r="GG52" s="362">
        <f t="shared" si="604"/>
        <v>2</v>
      </c>
      <c r="GH52" s="133"/>
      <c r="GI52" s="253">
        <f t="shared" si="395"/>
        <v>4</v>
      </c>
      <c r="GJ52" s="254" t="str">
        <f t="shared" si="605"/>
        <v>Belgium</v>
      </c>
      <c r="GK52" s="255">
        <f t="shared" si="606"/>
        <v>18</v>
      </c>
      <c r="GL52" s="254" t="str">
        <f t="shared" si="607"/>
        <v>Italy</v>
      </c>
      <c r="GM52" s="258"/>
      <c r="GN52" s="258"/>
      <c r="GO52" s="361">
        <f t="shared" ref="GO52:GO55" si="717">COUNTIF(GI$57:GI$60,GK57)+COUNTIF(GK$57:GK$60,GK57)</f>
        <v>0</v>
      </c>
      <c r="GP52" s="255" t="str">
        <f t="shared" si="608"/>
        <v/>
      </c>
      <c r="GQ52" s="255" t="str">
        <f>IF((GP52&lt;&gt;""),IF(OR($F52&lt;&gt;$G52,PrSettings!$M$4="●"),(($F52-$G52)=(GM52-GN52))*1,0),"")</f>
        <v/>
      </c>
      <c r="GR52" s="255" t="str">
        <f t="shared" si="609"/>
        <v/>
      </c>
      <c r="GS52" s="255" t="str">
        <f>IF(GP52&lt;&gt;"",IF(ABS($F52-$G52)&gt;=PrSettings!$M$7,(ABS($F52-$G52-GM52+GN52)&lt;=1)*1,IF(AND(GP52,$F52=$G52,$F52&gt;=PrSettings!$M$6),(ABS(GM52-$F52)&lt;=1)*1,IF(AND(ABS($F52-$G52-GM52+GN52)&lt;=1,$F52+$G52&gt;=PrSettings!$M$8),(ABS(GM52-$F52)&lt;=1)*(ABS(GN52-$G52)&lt;=1)*1,""))),"")</f>
        <v/>
      </c>
      <c r="GT52" s="362">
        <f t="shared" si="610"/>
        <v>2</v>
      </c>
      <c r="GU52" s="133"/>
      <c r="GV52" s="253">
        <f t="shared" si="399"/>
        <v>4</v>
      </c>
      <c r="GW52" s="254" t="str">
        <f t="shared" si="611"/>
        <v>Belgium</v>
      </c>
      <c r="GX52" s="255">
        <f t="shared" si="612"/>
        <v>18</v>
      </c>
      <c r="GY52" s="254" t="str">
        <f t="shared" si="613"/>
        <v>Italy</v>
      </c>
      <c r="GZ52" s="258"/>
      <c r="HA52" s="258"/>
      <c r="HB52" s="361">
        <f t="shared" ref="HB52:HB55" si="718">COUNTIF(GV$57:GV$60,GX57)+COUNTIF(GX$57:GX$60,GX57)</f>
        <v>0</v>
      </c>
      <c r="HC52" s="255" t="str">
        <f t="shared" si="614"/>
        <v/>
      </c>
      <c r="HD52" s="255" t="str">
        <f>IF((HC52&lt;&gt;""),IF(OR($F52&lt;&gt;$G52,PrSettings!$M$4="●"),(($F52-$G52)=(GZ52-HA52))*1,0),"")</f>
        <v/>
      </c>
      <c r="HE52" s="255" t="str">
        <f t="shared" si="615"/>
        <v/>
      </c>
      <c r="HF52" s="255" t="str">
        <f>IF(HC52&lt;&gt;"",IF(ABS($F52-$G52)&gt;=PrSettings!$M$7,(ABS($F52-$G52-GZ52+HA52)&lt;=1)*1,IF(AND(HC52,$F52=$G52,$F52&gt;=PrSettings!$M$6),(ABS(GZ52-$F52)&lt;=1)*1,IF(AND(ABS($F52-$G52-GZ52+HA52)&lt;=1,$F52+$G52&gt;=PrSettings!$M$8),(ABS(GZ52-$F52)&lt;=1)*(ABS(HA52-$G52)&lt;=1)*1,""))),"")</f>
        <v/>
      </c>
      <c r="HG52" s="362">
        <f t="shared" si="616"/>
        <v>2</v>
      </c>
      <c r="HH52" s="133"/>
      <c r="HI52" s="253">
        <f t="shared" si="403"/>
        <v>4</v>
      </c>
      <c r="HJ52" s="254" t="str">
        <f t="shared" si="617"/>
        <v>Belgium</v>
      </c>
      <c r="HK52" s="255">
        <f t="shared" si="618"/>
        <v>18</v>
      </c>
      <c r="HL52" s="254" t="str">
        <f t="shared" si="619"/>
        <v>Italy</v>
      </c>
      <c r="HM52" s="258"/>
      <c r="HN52" s="258"/>
      <c r="HO52" s="361">
        <f t="shared" ref="HO52:HO55" si="719">COUNTIF(HI$57:HI$60,HK57)+COUNTIF(HK$57:HK$60,HK57)</f>
        <v>0</v>
      </c>
      <c r="HP52" s="255" t="str">
        <f t="shared" si="620"/>
        <v/>
      </c>
      <c r="HQ52" s="255" t="str">
        <f>IF((HP52&lt;&gt;""),IF(OR($F52&lt;&gt;$G52,PrSettings!$M$4="●"),(($F52-$G52)=(HM52-HN52))*1,0),"")</f>
        <v/>
      </c>
      <c r="HR52" s="255" t="str">
        <f t="shared" si="621"/>
        <v/>
      </c>
      <c r="HS52" s="255" t="str">
        <f>IF(HP52&lt;&gt;"",IF(ABS($F52-$G52)&gt;=PrSettings!$M$7,(ABS($F52-$G52-HM52+HN52)&lt;=1)*1,IF(AND(HP52,$F52=$G52,$F52&gt;=PrSettings!$M$6),(ABS(HM52-$F52)&lt;=1)*1,IF(AND(ABS($F52-$G52-HM52+HN52)&lt;=1,$F52+$G52&gt;=PrSettings!$M$8),(ABS(HM52-$F52)&lt;=1)*(ABS(HN52-$G52)&lt;=1)*1,""))),"")</f>
        <v/>
      </c>
      <c r="HT52" s="362">
        <f t="shared" si="622"/>
        <v>2</v>
      </c>
      <c r="HU52" s="133"/>
      <c r="HV52" s="253">
        <f t="shared" si="407"/>
        <v>4</v>
      </c>
      <c r="HW52" s="254" t="str">
        <f t="shared" si="623"/>
        <v>Belgium</v>
      </c>
      <c r="HX52" s="255">
        <f t="shared" si="624"/>
        <v>18</v>
      </c>
      <c r="HY52" s="254" t="str">
        <f t="shared" si="625"/>
        <v>Italy</v>
      </c>
      <c r="HZ52" s="258"/>
      <c r="IA52" s="258"/>
      <c r="IB52" s="361">
        <f t="shared" ref="IB52:IB55" si="720">COUNTIF(HV$57:HV$60,HX57)+COUNTIF(HX$57:HX$60,HX57)</f>
        <v>0</v>
      </c>
      <c r="IC52" s="255" t="str">
        <f t="shared" si="626"/>
        <v/>
      </c>
      <c r="ID52" s="255" t="str">
        <f>IF((IC52&lt;&gt;""),IF(OR($F52&lt;&gt;$G52,PrSettings!$M$4="●"),(($F52-$G52)=(HZ52-IA52))*1,0),"")</f>
        <v/>
      </c>
      <c r="IE52" s="255" t="str">
        <f t="shared" si="627"/>
        <v/>
      </c>
      <c r="IF52" s="255" t="str">
        <f>IF(IC52&lt;&gt;"",IF(ABS($F52-$G52)&gt;=PrSettings!$M$7,(ABS($F52-$G52-HZ52+IA52)&lt;=1)*1,IF(AND(IC52,$F52=$G52,$F52&gt;=PrSettings!$M$6),(ABS(HZ52-$F52)&lt;=1)*1,IF(AND(ABS($F52-$G52-HZ52+IA52)&lt;=1,$F52+$G52&gt;=PrSettings!$M$8),(ABS(HZ52-$F52)&lt;=1)*(ABS(IA52-$G52)&lt;=1)*1,""))),"")</f>
        <v/>
      </c>
      <c r="IG52" s="362">
        <f t="shared" si="628"/>
        <v>2</v>
      </c>
      <c r="IH52" s="133"/>
      <c r="II52" s="253">
        <f t="shared" si="411"/>
        <v>4</v>
      </c>
      <c r="IJ52" s="254" t="str">
        <f t="shared" si="629"/>
        <v>Belgium</v>
      </c>
      <c r="IK52" s="255">
        <f t="shared" si="630"/>
        <v>18</v>
      </c>
      <c r="IL52" s="254" t="str">
        <f t="shared" si="631"/>
        <v>Italy</v>
      </c>
      <c r="IM52" s="258"/>
      <c r="IN52" s="258"/>
      <c r="IO52" s="361">
        <f t="shared" ref="IO52:IO55" si="721">COUNTIF(II$57:II$60,IK57)+COUNTIF(IK$57:IK$60,IK57)</f>
        <v>0</v>
      </c>
      <c r="IP52" s="255" t="str">
        <f t="shared" si="632"/>
        <v/>
      </c>
      <c r="IQ52" s="255" t="str">
        <f>IF((IP52&lt;&gt;""),IF(OR($F52&lt;&gt;$G52,PrSettings!$M$4="●"),(($F52-$G52)=(IM52-IN52))*1,0),"")</f>
        <v/>
      </c>
      <c r="IR52" s="255" t="str">
        <f t="shared" si="633"/>
        <v/>
      </c>
      <c r="IS52" s="255" t="str">
        <f>IF(IP52&lt;&gt;"",IF(ABS($F52-$G52)&gt;=PrSettings!$M$7,(ABS($F52-$G52-IM52+IN52)&lt;=1)*1,IF(AND(IP52,$F52=$G52,$F52&gt;=PrSettings!$M$6),(ABS(IM52-$F52)&lt;=1)*1,IF(AND(ABS($F52-$G52-IM52+IN52)&lt;=1,$F52+$G52&gt;=PrSettings!$M$8),(ABS(IM52-$F52)&lt;=1)*(ABS(IN52-$G52)&lt;=1)*1,""))),"")</f>
        <v/>
      </c>
      <c r="IT52" s="362">
        <f t="shared" si="634"/>
        <v>2</v>
      </c>
      <c r="IU52" s="133"/>
      <c r="IV52" s="253">
        <f t="shared" si="415"/>
        <v>4</v>
      </c>
      <c r="IW52" s="254" t="str">
        <f t="shared" si="635"/>
        <v>Belgium</v>
      </c>
      <c r="IX52" s="255">
        <f t="shared" si="636"/>
        <v>18</v>
      </c>
      <c r="IY52" s="254" t="str">
        <f t="shared" si="637"/>
        <v>Italy</v>
      </c>
      <c r="IZ52" s="258"/>
      <c r="JA52" s="258"/>
      <c r="JB52" s="361">
        <f t="shared" ref="JB52:JB55" si="722">COUNTIF(IV$57:IV$60,IX57)+COUNTIF(IX$57:IX$60,IX57)</f>
        <v>0</v>
      </c>
      <c r="JC52" s="255" t="str">
        <f t="shared" si="638"/>
        <v/>
      </c>
      <c r="JD52" s="255" t="str">
        <f>IF((JC52&lt;&gt;""),IF(OR($F52&lt;&gt;$G52,PrSettings!$M$4="●"),(($F52-$G52)=(IZ52-JA52))*1,0),"")</f>
        <v/>
      </c>
      <c r="JE52" s="255" t="str">
        <f t="shared" si="639"/>
        <v/>
      </c>
      <c r="JF52" s="255" t="str">
        <f>IF(JC52&lt;&gt;"",IF(ABS($F52-$G52)&gt;=PrSettings!$M$7,(ABS($F52-$G52-IZ52+JA52)&lt;=1)*1,IF(AND(JC52,$F52=$G52,$F52&gt;=PrSettings!$M$6),(ABS(IZ52-$F52)&lt;=1)*1,IF(AND(ABS($F52-$G52-IZ52+JA52)&lt;=1,$F52+$G52&gt;=PrSettings!$M$8),(ABS(IZ52-$F52)&lt;=1)*(ABS(JA52-$G52)&lt;=1)*1,""))),"")</f>
        <v/>
      </c>
      <c r="JG52" s="362">
        <f t="shared" si="640"/>
        <v>2</v>
      </c>
      <c r="JH52" s="133"/>
      <c r="JI52" s="253">
        <f t="shared" si="419"/>
        <v>4</v>
      </c>
      <c r="JJ52" s="254" t="str">
        <f t="shared" si="641"/>
        <v>Belgium</v>
      </c>
      <c r="JK52" s="255">
        <f t="shared" si="642"/>
        <v>18</v>
      </c>
      <c r="JL52" s="254" t="str">
        <f t="shared" si="643"/>
        <v>Italy</v>
      </c>
      <c r="JM52" s="258"/>
      <c r="JN52" s="258"/>
      <c r="JO52" s="361">
        <f t="shared" ref="JO52:JO55" si="723">COUNTIF(JI$57:JI$60,JK57)+COUNTIF(JK$57:JK$60,JK57)</f>
        <v>0</v>
      </c>
      <c r="JP52" s="255" t="str">
        <f t="shared" si="644"/>
        <v/>
      </c>
      <c r="JQ52" s="255" t="str">
        <f>IF((JP52&lt;&gt;""),IF(OR($F52&lt;&gt;$G52,PrSettings!$M$4="●"),(($F52-$G52)=(JM52-JN52))*1,0),"")</f>
        <v/>
      </c>
      <c r="JR52" s="255" t="str">
        <f t="shared" si="645"/>
        <v/>
      </c>
      <c r="JS52" s="255" t="str">
        <f>IF(JP52&lt;&gt;"",IF(ABS($F52-$G52)&gt;=PrSettings!$M$7,(ABS($F52-$G52-JM52+JN52)&lt;=1)*1,IF(AND(JP52,$F52=$G52,$F52&gt;=PrSettings!$M$6),(ABS(JM52-$F52)&lt;=1)*1,IF(AND(ABS($F52-$G52-JM52+JN52)&lt;=1,$F52+$G52&gt;=PrSettings!$M$8),(ABS(JM52-$F52)&lt;=1)*(ABS(JN52-$G52)&lt;=1)*1,""))),"")</f>
        <v/>
      </c>
      <c r="JT52" s="362">
        <f t="shared" si="646"/>
        <v>2</v>
      </c>
      <c r="JU52" s="133"/>
      <c r="JV52" s="253">
        <f t="shared" si="423"/>
        <v>4</v>
      </c>
      <c r="JW52" s="254" t="str">
        <f t="shared" si="647"/>
        <v>Belgium</v>
      </c>
      <c r="JX52" s="255">
        <f t="shared" si="648"/>
        <v>18</v>
      </c>
      <c r="JY52" s="254" t="str">
        <f t="shared" si="649"/>
        <v>Italy</v>
      </c>
      <c r="JZ52" s="258"/>
      <c r="KA52" s="258"/>
      <c r="KB52" s="361">
        <f t="shared" ref="KB52:KB55" si="724">COUNTIF(JV$57:JV$60,JX57)+COUNTIF(JX$57:JX$60,JX57)</f>
        <v>0</v>
      </c>
      <c r="KC52" s="255" t="str">
        <f t="shared" si="650"/>
        <v/>
      </c>
      <c r="KD52" s="255" t="str">
        <f>IF((KC52&lt;&gt;""),IF(OR($F52&lt;&gt;$G52,PrSettings!$M$4="●"),(($F52-$G52)=(JZ52-KA52))*1,0),"")</f>
        <v/>
      </c>
      <c r="KE52" s="255" t="str">
        <f t="shared" si="651"/>
        <v/>
      </c>
      <c r="KF52" s="255" t="str">
        <f>IF(KC52&lt;&gt;"",IF(ABS($F52-$G52)&gt;=PrSettings!$M$7,(ABS($F52-$G52-JZ52+KA52)&lt;=1)*1,IF(AND(KC52,$F52=$G52,$F52&gt;=PrSettings!$M$6),(ABS(JZ52-$F52)&lt;=1)*1,IF(AND(ABS($F52-$G52-JZ52+KA52)&lt;=1,$F52+$G52&gt;=PrSettings!$M$8),(ABS(JZ52-$F52)&lt;=1)*(ABS(KA52-$G52)&lt;=1)*1,""))),"")</f>
        <v/>
      </c>
      <c r="KG52" s="362">
        <f t="shared" si="652"/>
        <v>2</v>
      </c>
      <c r="KH52" s="133"/>
      <c r="KI52" s="253">
        <f t="shared" si="427"/>
        <v>4</v>
      </c>
      <c r="KJ52" s="254" t="str">
        <f t="shared" si="653"/>
        <v>Belgium</v>
      </c>
      <c r="KK52" s="255">
        <f t="shared" si="654"/>
        <v>18</v>
      </c>
      <c r="KL52" s="254" t="str">
        <f t="shared" si="655"/>
        <v>Italy</v>
      </c>
      <c r="KM52" s="258"/>
      <c r="KN52" s="258"/>
      <c r="KO52" s="361">
        <f t="shared" ref="KO52:KO55" si="725">COUNTIF(KI$57:KI$60,KK57)+COUNTIF(KK$57:KK$60,KK57)</f>
        <v>0</v>
      </c>
      <c r="KP52" s="255" t="str">
        <f t="shared" si="656"/>
        <v/>
      </c>
      <c r="KQ52" s="255" t="str">
        <f>IF((KP52&lt;&gt;""),IF(OR($F52&lt;&gt;$G52,PrSettings!$M$4="●"),(($F52-$G52)=(KM52-KN52))*1,0),"")</f>
        <v/>
      </c>
      <c r="KR52" s="255" t="str">
        <f t="shared" si="657"/>
        <v/>
      </c>
      <c r="KS52" s="255" t="str">
        <f>IF(KP52&lt;&gt;"",IF(ABS($F52-$G52)&gt;=PrSettings!$M$7,(ABS($F52-$G52-KM52+KN52)&lt;=1)*1,IF(AND(KP52,$F52=$G52,$F52&gt;=PrSettings!$M$6),(ABS(KM52-$F52)&lt;=1)*1,IF(AND(ABS($F52-$G52-KM52+KN52)&lt;=1,$F52+$G52&gt;=PrSettings!$M$8),(ABS(KM52-$F52)&lt;=1)*(ABS(KN52-$G52)&lt;=1)*1,""))),"")</f>
        <v/>
      </c>
      <c r="KT52" s="362">
        <f t="shared" si="658"/>
        <v>2</v>
      </c>
      <c r="KU52" s="133"/>
      <c r="KV52" s="253">
        <f t="shared" si="431"/>
        <v>4</v>
      </c>
      <c r="KW52" s="254" t="str">
        <f t="shared" si="659"/>
        <v>Belgium</v>
      </c>
      <c r="KX52" s="255">
        <f t="shared" si="660"/>
        <v>18</v>
      </c>
      <c r="KY52" s="254" t="str">
        <f t="shared" si="661"/>
        <v>Italy</v>
      </c>
      <c r="KZ52" s="258"/>
      <c r="LA52" s="258"/>
      <c r="LB52" s="361">
        <f t="shared" ref="LB52:LB55" si="726">COUNTIF(KV$57:KV$60,KX57)+COUNTIF(KX$57:KX$60,KX57)</f>
        <v>0</v>
      </c>
      <c r="LC52" s="255" t="str">
        <f t="shared" si="662"/>
        <v/>
      </c>
      <c r="LD52" s="255" t="str">
        <f>IF((LC52&lt;&gt;""),IF(OR($F52&lt;&gt;$G52,PrSettings!$M$4="●"),(($F52-$G52)=(KZ52-LA52))*1,0),"")</f>
        <v/>
      </c>
      <c r="LE52" s="255" t="str">
        <f t="shared" si="663"/>
        <v/>
      </c>
      <c r="LF52" s="255" t="str">
        <f>IF(LC52&lt;&gt;"",IF(ABS($F52-$G52)&gt;=PrSettings!$M$7,(ABS($F52-$G52-KZ52+LA52)&lt;=1)*1,IF(AND(LC52,$F52=$G52,$F52&gt;=PrSettings!$M$6),(ABS(KZ52-$F52)&lt;=1)*1,IF(AND(ABS($F52-$G52-KZ52+LA52)&lt;=1,$F52+$G52&gt;=PrSettings!$M$8),(ABS(KZ52-$F52)&lt;=1)*(ABS(LA52-$G52)&lt;=1)*1,""))),"")</f>
        <v/>
      </c>
      <c r="LG52" s="362">
        <f t="shared" si="664"/>
        <v>2</v>
      </c>
      <c r="LH52" s="133"/>
      <c r="LI52" s="253">
        <f t="shared" si="435"/>
        <v>4</v>
      </c>
      <c r="LJ52" s="254" t="str">
        <f t="shared" si="665"/>
        <v>Belgium</v>
      </c>
      <c r="LK52" s="255">
        <f t="shared" si="666"/>
        <v>18</v>
      </c>
      <c r="LL52" s="254" t="str">
        <f t="shared" si="667"/>
        <v>Italy</v>
      </c>
      <c r="LM52" s="258"/>
      <c r="LN52" s="258"/>
      <c r="LO52" s="361">
        <f t="shared" ref="LO52:LO55" si="727">COUNTIF(LI$57:LI$60,LK57)+COUNTIF(LK$57:LK$60,LK57)</f>
        <v>0</v>
      </c>
      <c r="LP52" s="255" t="str">
        <f t="shared" si="668"/>
        <v/>
      </c>
      <c r="LQ52" s="255" t="str">
        <f>IF((LP52&lt;&gt;""),IF(OR($F52&lt;&gt;$G52,PrSettings!$M$4="●"),(($F52-$G52)=(LM52-LN52))*1,0),"")</f>
        <v/>
      </c>
      <c r="LR52" s="255" t="str">
        <f t="shared" si="669"/>
        <v/>
      </c>
      <c r="LS52" s="255" t="str">
        <f>IF(LP52&lt;&gt;"",IF(ABS($F52-$G52)&gt;=PrSettings!$M$7,(ABS($F52-$G52-LM52+LN52)&lt;=1)*1,IF(AND(LP52,$F52=$G52,$F52&gt;=PrSettings!$M$6),(ABS(LM52-$F52)&lt;=1)*1,IF(AND(ABS($F52-$G52-LM52+LN52)&lt;=1,$F52+$G52&gt;=PrSettings!$M$8),(ABS(LM52-$F52)&lt;=1)*(ABS(LN52-$G52)&lt;=1)*1,""))),"")</f>
        <v/>
      </c>
      <c r="LT52" s="362">
        <f t="shared" si="670"/>
        <v>2</v>
      </c>
      <c r="LU52" s="133"/>
      <c r="LV52" s="253">
        <f t="shared" si="439"/>
        <v>4</v>
      </c>
      <c r="LW52" s="254" t="str">
        <f t="shared" si="671"/>
        <v>Belgium</v>
      </c>
      <c r="LX52" s="255">
        <f t="shared" si="672"/>
        <v>18</v>
      </c>
      <c r="LY52" s="254" t="str">
        <f t="shared" si="673"/>
        <v>Italy</v>
      </c>
      <c r="LZ52" s="258"/>
      <c r="MA52" s="258"/>
      <c r="MB52" s="361">
        <f t="shared" ref="MB52:MB55" si="728">COUNTIF(LV$57:LV$60,LX57)+COUNTIF(LX$57:LX$60,LX57)</f>
        <v>0</v>
      </c>
      <c r="MC52" s="255" t="str">
        <f t="shared" si="674"/>
        <v/>
      </c>
      <c r="MD52" s="255" t="str">
        <f>IF((MC52&lt;&gt;""),IF(OR($F52&lt;&gt;$G52,PrSettings!$M$4="●"),(($F52-$G52)=(LZ52-MA52))*1,0),"")</f>
        <v/>
      </c>
      <c r="ME52" s="255" t="str">
        <f t="shared" si="675"/>
        <v/>
      </c>
      <c r="MF52" s="255" t="str">
        <f>IF(MC52&lt;&gt;"",IF(ABS($F52-$G52)&gt;=PrSettings!$M$7,(ABS($F52-$G52-LZ52+MA52)&lt;=1)*1,IF(AND(MC52,$F52=$G52,$F52&gt;=PrSettings!$M$6),(ABS(LZ52-$F52)&lt;=1)*1,IF(AND(ABS($F52-$G52-LZ52+MA52)&lt;=1,$F52+$G52&gt;=PrSettings!$M$8),(ABS(LZ52-$F52)&lt;=1)*(ABS(MA52-$G52)&lt;=1)*1,""))),"")</f>
        <v/>
      </c>
      <c r="MG52" s="362">
        <f t="shared" si="676"/>
        <v>2</v>
      </c>
    </row>
    <row r="53">
      <c r="A53" s="172"/>
      <c r="B53" s="253">
        <f t="array" ref="B53">IF(C53="","",INDEX(Groups!$C$7:$C$35,MATCH(C53,Groups!$D$7:$D$35,0)))</f>
        <v>12</v>
      </c>
      <c r="C53" s="254" t="str">
        <f>INDIRECT("'"&amp;References!$A$1&amp;"'!"&amp;"$Q$54")</f>
        <v>Netherlands</v>
      </c>
      <c r="D53" s="255">
        <f t="array" ref="D53">IF(E53="","",INDEX(Groups!$C$7:$C$35,MATCH(E53,Groups!$D$7:$D$35,0)))</f>
        <v>1</v>
      </c>
      <c r="E53" s="254" t="str">
        <f>INDIRECT("'"&amp;References!$A$1&amp;"'!"&amp;"$R$54")</f>
        <v>Portugal</v>
      </c>
      <c r="F53" s="256">
        <f>IF(AND(INDIRECT("'"&amp;References!$A$1&amp;"'!"&amp;"$Q$55")&lt;&gt;"",INDIRECT("'"&amp;References!$A$1&amp;"'!"&amp;"$R$55")&lt;&gt;""),INDIRECT("'"&amp;References!$A$1&amp;"'!"&amp;"$Q$55"),"")</f>
        <v>1</v>
      </c>
      <c r="G53" s="257">
        <f>IF(AND(INDIRECT("'"&amp;References!$A$1&amp;"'!"&amp;"$Q$55")&lt;&gt;"",INDIRECT("'"&amp;References!$A$1&amp;"'!"&amp;"$R$55")&lt;&gt;""),INDIRECT("'"&amp;References!$A$1&amp;"'!"&amp;"$R$55"),"")</f>
        <v>0</v>
      </c>
      <c r="H53" s="133"/>
      <c r="I53" s="253">
        <f t="shared" si="339"/>
        <v>12</v>
      </c>
      <c r="J53" s="254" t="str">
        <f t="shared" si="521"/>
        <v>Netherlands</v>
      </c>
      <c r="K53" s="255">
        <f t="shared" si="522"/>
        <v>1</v>
      </c>
      <c r="L53" s="254" t="str">
        <f t="shared" si="523"/>
        <v>Portugal</v>
      </c>
      <c r="M53" s="258"/>
      <c r="N53" s="258"/>
      <c r="O53" s="361">
        <f t="shared" si="703"/>
        <v>0</v>
      </c>
      <c r="P53" s="255" t="str">
        <f t="shared" si="524"/>
        <v/>
      </c>
      <c r="Q53" s="255" t="str">
        <f>IF((P53&lt;&gt;""),IF(OR($F53&lt;&gt;$G53,PrSettings!$M$4="●"),(($F53-$G53)=(M53-N53))*1,0),"")</f>
        <v/>
      </c>
      <c r="R53" s="255" t="str">
        <f t="shared" si="525"/>
        <v/>
      </c>
      <c r="S53" s="255" t="str">
        <f>IF(P53&lt;&gt;"",IF(ABS($F53-$G53)&gt;=PrSettings!$M$7,(ABS($F53-$G53-M53+N53)&lt;=1)*1,IF(AND(P53,$F53=$G53,$F53&gt;=PrSettings!$M$6),(ABS(M53-$F53)&lt;=1)*1,IF(AND(ABS($F53-$G53-M53+N53)&lt;=1,$F53+$G53&gt;=PrSettings!$M$8),(ABS(M53-$F53)&lt;=1)*(ABS(N53-$G53)&lt;=1)*1,""))),"")</f>
        <v/>
      </c>
      <c r="T53" s="362">
        <f t="shared" si="526"/>
        <v>2</v>
      </c>
      <c r="U53" s="133"/>
      <c r="V53" s="253">
        <f t="shared" si="343"/>
        <v>12</v>
      </c>
      <c r="W53" s="254" t="str">
        <f t="shared" si="527"/>
        <v>Netherlands</v>
      </c>
      <c r="X53" s="255">
        <f t="shared" si="528"/>
        <v>1</v>
      </c>
      <c r="Y53" s="254" t="str">
        <f t="shared" si="529"/>
        <v>Portugal</v>
      </c>
      <c r="Z53" s="258"/>
      <c r="AA53" s="258"/>
      <c r="AB53" s="361">
        <f t="shared" si="704"/>
        <v>0</v>
      </c>
      <c r="AC53" s="255" t="str">
        <f t="shared" si="530"/>
        <v/>
      </c>
      <c r="AD53" s="255" t="str">
        <f>IF((AC53&lt;&gt;""),IF(OR($F53&lt;&gt;$G53,PrSettings!$M$4="●"),(($F53-$G53)=(Z53-AA53))*1,0),"")</f>
        <v/>
      </c>
      <c r="AE53" s="255" t="str">
        <f t="shared" si="531"/>
        <v/>
      </c>
      <c r="AF53" s="255" t="str">
        <f>IF(AC53&lt;&gt;"",IF(ABS($F53-$G53)&gt;=PrSettings!$M$7,(ABS($F53-$G53-Z53+AA53)&lt;=1)*1,IF(AND(AC53,$F53=$G53,$F53&gt;=PrSettings!$M$6),(ABS(Z53-$F53)&lt;=1)*1,IF(AND(ABS($F53-$G53-Z53+AA53)&lt;=1,$F53+$G53&gt;=PrSettings!$M$8),(ABS(Z53-$F53)&lt;=1)*(ABS(AA53-$G53)&lt;=1)*1,""))),"")</f>
        <v/>
      </c>
      <c r="AG53" s="362">
        <f t="shared" si="532"/>
        <v>2</v>
      </c>
      <c r="AH53" s="133"/>
      <c r="AI53" s="253">
        <f t="shared" si="347"/>
        <v>12</v>
      </c>
      <c r="AJ53" s="254" t="str">
        <f t="shared" si="533"/>
        <v>Netherlands</v>
      </c>
      <c r="AK53" s="255">
        <f t="shared" si="534"/>
        <v>1</v>
      </c>
      <c r="AL53" s="254" t="str">
        <f t="shared" si="535"/>
        <v>Portugal</v>
      </c>
      <c r="AM53" s="258"/>
      <c r="AN53" s="258"/>
      <c r="AO53" s="361">
        <f t="shared" si="705"/>
        <v>0</v>
      </c>
      <c r="AP53" s="255" t="str">
        <f t="shared" si="536"/>
        <v/>
      </c>
      <c r="AQ53" s="255" t="str">
        <f>IF((AP53&lt;&gt;""),IF(OR($F53&lt;&gt;$G53,PrSettings!$M$4="●"),(($F53-$G53)=(AM53-AN53))*1,0),"")</f>
        <v/>
      </c>
      <c r="AR53" s="255" t="str">
        <f t="shared" si="537"/>
        <v/>
      </c>
      <c r="AS53" s="255" t="str">
        <f>IF(AP53&lt;&gt;"",IF(ABS($F53-$G53)&gt;=PrSettings!$M$7,(ABS($F53-$G53-AM53+AN53)&lt;=1)*1,IF(AND(AP53,$F53=$G53,$F53&gt;=PrSettings!$M$6),(ABS(AM53-$F53)&lt;=1)*1,IF(AND(ABS($F53-$G53-AM53+AN53)&lt;=1,$F53+$G53&gt;=PrSettings!$M$8),(ABS(AM53-$F53)&lt;=1)*(ABS(AN53-$G53)&lt;=1)*1,""))),"")</f>
        <v/>
      </c>
      <c r="AT53" s="362">
        <f t="shared" si="538"/>
        <v>2</v>
      </c>
      <c r="AU53" s="133"/>
      <c r="AV53" s="253">
        <f t="shared" si="351"/>
        <v>12</v>
      </c>
      <c r="AW53" s="254" t="str">
        <f t="shared" si="539"/>
        <v>Netherlands</v>
      </c>
      <c r="AX53" s="255">
        <f t="shared" si="540"/>
        <v>1</v>
      </c>
      <c r="AY53" s="254" t="str">
        <f t="shared" si="541"/>
        <v>Portugal</v>
      </c>
      <c r="AZ53" s="258"/>
      <c r="BA53" s="258"/>
      <c r="BB53" s="361">
        <f t="shared" si="706"/>
        <v>0</v>
      </c>
      <c r="BC53" s="255" t="str">
        <f t="shared" si="542"/>
        <v/>
      </c>
      <c r="BD53" s="255" t="str">
        <f>IF((BC53&lt;&gt;""),IF(OR($F53&lt;&gt;$G53,PrSettings!$M$4="●"),(($F53-$G53)=(AZ53-BA53))*1,0),"")</f>
        <v/>
      </c>
      <c r="BE53" s="255" t="str">
        <f t="shared" si="543"/>
        <v/>
      </c>
      <c r="BF53" s="255" t="str">
        <f>IF(BC53&lt;&gt;"",IF(ABS($F53-$G53)&gt;=PrSettings!$M$7,(ABS($F53-$G53-AZ53+BA53)&lt;=1)*1,IF(AND(BC53,$F53=$G53,$F53&gt;=PrSettings!$M$6),(ABS(AZ53-$F53)&lt;=1)*1,IF(AND(ABS($F53-$G53-AZ53+BA53)&lt;=1,$F53+$G53&gt;=PrSettings!$M$8),(ABS(AZ53-$F53)&lt;=1)*(ABS(BA53-$G53)&lt;=1)*1,""))),"")</f>
        <v/>
      </c>
      <c r="BG53" s="362">
        <f t="shared" si="544"/>
        <v>2</v>
      </c>
      <c r="BH53" s="133"/>
      <c r="BI53" s="253">
        <f t="shared" si="355"/>
        <v>12</v>
      </c>
      <c r="BJ53" s="254" t="str">
        <f t="shared" si="545"/>
        <v>Netherlands</v>
      </c>
      <c r="BK53" s="255">
        <f t="shared" si="546"/>
        <v>1</v>
      </c>
      <c r="BL53" s="254" t="str">
        <f t="shared" si="547"/>
        <v>Portugal</v>
      </c>
      <c r="BM53" s="258"/>
      <c r="BN53" s="258"/>
      <c r="BO53" s="361">
        <f t="shared" si="707"/>
        <v>0</v>
      </c>
      <c r="BP53" s="255" t="str">
        <f t="shared" si="548"/>
        <v/>
      </c>
      <c r="BQ53" s="255" t="str">
        <f>IF((BP53&lt;&gt;""),IF(OR($F53&lt;&gt;$G53,PrSettings!$M$4="●"),(($F53-$G53)=(BM53-BN53))*1,0),"")</f>
        <v/>
      </c>
      <c r="BR53" s="255" t="str">
        <f t="shared" si="549"/>
        <v/>
      </c>
      <c r="BS53" s="255" t="str">
        <f>IF(BP53&lt;&gt;"",IF(ABS($F53-$G53)&gt;=PrSettings!$M$7,(ABS($F53-$G53-BM53+BN53)&lt;=1)*1,IF(AND(BP53,$F53=$G53,$F53&gt;=PrSettings!$M$6),(ABS(BM53-$F53)&lt;=1)*1,IF(AND(ABS($F53-$G53-BM53+BN53)&lt;=1,$F53+$G53&gt;=PrSettings!$M$8),(ABS(BM53-$F53)&lt;=1)*(ABS(BN53-$G53)&lt;=1)*1,""))),"")</f>
        <v/>
      </c>
      <c r="BT53" s="362">
        <f t="shared" si="550"/>
        <v>2</v>
      </c>
      <c r="BU53" s="133"/>
      <c r="BV53" s="253">
        <f t="shared" si="359"/>
        <v>12</v>
      </c>
      <c r="BW53" s="254" t="str">
        <f t="shared" si="551"/>
        <v>Netherlands</v>
      </c>
      <c r="BX53" s="255">
        <f t="shared" si="552"/>
        <v>1</v>
      </c>
      <c r="BY53" s="254" t="str">
        <f t="shared" si="553"/>
        <v>Portugal</v>
      </c>
      <c r="BZ53" s="258"/>
      <c r="CA53" s="258"/>
      <c r="CB53" s="361">
        <f t="shared" si="708"/>
        <v>0</v>
      </c>
      <c r="CC53" s="255" t="str">
        <f t="shared" si="554"/>
        <v/>
      </c>
      <c r="CD53" s="255" t="str">
        <f>IF((CC53&lt;&gt;""),IF(OR($F53&lt;&gt;$G53,PrSettings!$M$4="●"),(($F53-$G53)=(BZ53-CA53))*1,0),"")</f>
        <v/>
      </c>
      <c r="CE53" s="255" t="str">
        <f t="shared" si="555"/>
        <v/>
      </c>
      <c r="CF53" s="255" t="str">
        <f>IF(CC53&lt;&gt;"",IF(ABS($F53-$G53)&gt;=PrSettings!$M$7,(ABS($F53-$G53-BZ53+CA53)&lt;=1)*1,IF(AND(CC53,$F53=$G53,$F53&gt;=PrSettings!$M$6),(ABS(BZ53-$F53)&lt;=1)*1,IF(AND(ABS($F53-$G53-BZ53+CA53)&lt;=1,$F53+$G53&gt;=PrSettings!$M$8),(ABS(BZ53-$F53)&lt;=1)*(ABS(CA53-$G53)&lt;=1)*1,""))),"")</f>
        <v/>
      </c>
      <c r="CG53" s="362">
        <f t="shared" si="556"/>
        <v>2</v>
      </c>
      <c r="CH53" s="133"/>
      <c r="CI53" s="253">
        <f t="shared" si="363"/>
        <v>12</v>
      </c>
      <c r="CJ53" s="254" t="str">
        <f t="shared" si="557"/>
        <v>Netherlands</v>
      </c>
      <c r="CK53" s="255">
        <f t="shared" si="558"/>
        <v>1</v>
      </c>
      <c r="CL53" s="254" t="str">
        <f t="shared" si="559"/>
        <v>Portugal</v>
      </c>
      <c r="CM53" s="258"/>
      <c r="CN53" s="258"/>
      <c r="CO53" s="361">
        <f t="shared" si="709"/>
        <v>0</v>
      </c>
      <c r="CP53" s="255" t="str">
        <f t="shared" si="560"/>
        <v/>
      </c>
      <c r="CQ53" s="255" t="str">
        <f>IF((CP53&lt;&gt;""),IF(OR($F53&lt;&gt;$G53,PrSettings!$M$4="●"),(($F53-$G53)=(CM53-CN53))*1,0),"")</f>
        <v/>
      </c>
      <c r="CR53" s="255" t="str">
        <f t="shared" si="561"/>
        <v/>
      </c>
      <c r="CS53" s="255" t="str">
        <f>IF(CP53&lt;&gt;"",IF(ABS($F53-$G53)&gt;=PrSettings!$M$7,(ABS($F53-$G53-CM53+CN53)&lt;=1)*1,IF(AND(CP53,$F53=$G53,$F53&gt;=PrSettings!$M$6),(ABS(CM53-$F53)&lt;=1)*1,IF(AND(ABS($F53-$G53-CM53+CN53)&lt;=1,$F53+$G53&gt;=PrSettings!$M$8),(ABS(CM53-$F53)&lt;=1)*(ABS(CN53-$G53)&lt;=1)*1,""))),"")</f>
        <v/>
      </c>
      <c r="CT53" s="362">
        <f t="shared" si="562"/>
        <v>2</v>
      </c>
      <c r="CU53" s="133"/>
      <c r="CV53" s="253">
        <f t="shared" si="367"/>
        <v>12</v>
      </c>
      <c r="CW53" s="254" t="str">
        <f t="shared" si="563"/>
        <v>Netherlands</v>
      </c>
      <c r="CX53" s="255">
        <f t="shared" si="564"/>
        <v>1</v>
      </c>
      <c r="CY53" s="254" t="str">
        <f t="shared" si="565"/>
        <v>Portugal</v>
      </c>
      <c r="CZ53" s="258"/>
      <c r="DA53" s="258"/>
      <c r="DB53" s="361">
        <f t="shared" si="710"/>
        <v>0</v>
      </c>
      <c r="DC53" s="255" t="str">
        <f t="shared" si="566"/>
        <v/>
      </c>
      <c r="DD53" s="255" t="str">
        <f>IF((DC53&lt;&gt;""),IF(OR($F53&lt;&gt;$G53,PrSettings!$M$4="●"),(($F53-$G53)=(CZ53-DA53))*1,0),"")</f>
        <v/>
      </c>
      <c r="DE53" s="255" t="str">
        <f t="shared" si="567"/>
        <v/>
      </c>
      <c r="DF53" s="255" t="str">
        <f>IF(DC53&lt;&gt;"",IF(ABS($F53-$G53)&gt;=PrSettings!$M$7,(ABS($F53-$G53-CZ53+DA53)&lt;=1)*1,IF(AND(DC53,$F53=$G53,$F53&gt;=PrSettings!$M$6),(ABS(CZ53-$F53)&lt;=1)*1,IF(AND(ABS($F53-$G53-CZ53+DA53)&lt;=1,$F53+$G53&gt;=PrSettings!$M$8),(ABS(CZ53-$F53)&lt;=1)*(ABS(DA53-$G53)&lt;=1)*1,""))),"")</f>
        <v/>
      </c>
      <c r="DG53" s="362">
        <f t="shared" si="568"/>
        <v>2</v>
      </c>
      <c r="DH53" s="133"/>
      <c r="DI53" s="253">
        <f t="shared" si="371"/>
        <v>12</v>
      </c>
      <c r="DJ53" s="254" t="str">
        <f t="shared" si="569"/>
        <v>Netherlands</v>
      </c>
      <c r="DK53" s="255">
        <f t="shared" si="570"/>
        <v>1</v>
      </c>
      <c r="DL53" s="254" t="str">
        <f t="shared" si="571"/>
        <v>Portugal</v>
      </c>
      <c r="DM53" s="258"/>
      <c r="DN53" s="258"/>
      <c r="DO53" s="361">
        <f t="shared" si="711"/>
        <v>0</v>
      </c>
      <c r="DP53" s="255" t="str">
        <f t="shared" si="572"/>
        <v/>
      </c>
      <c r="DQ53" s="255" t="str">
        <f>IF((DP53&lt;&gt;""),IF(OR($F53&lt;&gt;$G53,PrSettings!$M$4="●"),(($F53-$G53)=(DM53-DN53))*1,0),"")</f>
        <v/>
      </c>
      <c r="DR53" s="255" t="str">
        <f t="shared" si="573"/>
        <v/>
      </c>
      <c r="DS53" s="255" t="str">
        <f>IF(DP53&lt;&gt;"",IF(ABS($F53-$G53)&gt;=PrSettings!$M$7,(ABS($F53-$G53-DM53+DN53)&lt;=1)*1,IF(AND(DP53,$F53=$G53,$F53&gt;=PrSettings!$M$6),(ABS(DM53-$F53)&lt;=1)*1,IF(AND(ABS($F53-$G53-DM53+DN53)&lt;=1,$F53+$G53&gt;=PrSettings!$M$8),(ABS(DM53-$F53)&lt;=1)*(ABS(DN53-$G53)&lt;=1)*1,""))),"")</f>
        <v/>
      </c>
      <c r="DT53" s="362">
        <f t="shared" si="574"/>
        <v>2</v>
      </c>
      <c r="DU53" s="133"/>
      <c r="DV53" s="253">
        <f t="shared" si="375"/>
        <v>12</v>
      </c>
      <c r="DW53" s="254" t="str">
        <f t="shared" si="575"/>
        <v>Netherlands</v>
      </c>
      <c r="DX53" s="255">
        <f t="shared" si="576"/>
        <v>1</v>
      </c>
      <c r="DY53" s="254" t="str">
        <f t="shared" si="577"/>
        <v>Portugal</v>
      </c>
      <c r="DZ53" s="258"/>
      <c r="EA53" s="258"/>
      <c r="EB53" s="361">
        <f t="shared" si="712"/>
        <v>0</v>
      </c>
      <c r="EC53" s="255" t="str">
        <f t="shared" si="578"/>
        <v/>
      </c>
      <c r="ED53" s="255" t="str">
        <f>IF((EC53&lt;&gt;""),IF(OR($F53&lt;&gt;$G53,PrSettings!$M$4="●"),(($F53-$G53)=(DZ53-EA53))*1,0),"")</f>
        <v/>
      </c>
      <c r="EE53" s="255" t="str">
        <f t="shared" si="579"/>
        <v/>
      </c>
      <c r="EF53" s="255" t="str">
        <f>IF(EC53&lt;&gt;"",IF(ABS($F53-$G53)&gt;=PrSettings!$M$7,(ABS($F53-$G53-DZ53+EA53)&lt;=1)*1,IF(AND(EC53,$F53=$G53,$F53&gt;=PrSettings!$M$6),(ABS(DZ53-$F53)&lt;=1)*1,IF(AND(ABS($F53-$G53-DZ53+EA53)&lt;=1,$F53+$G53&gt;=PrSettings!$M$8),(ABS(DZ53-$F53)&lt;=1)*(ABS(EA53-$G53)&lt;=1)*1,""))),"")</f>
        <v/>
      </c>
      <c r="EG53" s="362">
        <f t="shared" si="580"/>
        <v>2</v>
      </c>
      <c r="EH53" s="133"/>
      <c r="EI53" s="253">
        <f t="shared" si="379"/>
        <v>12</v>
      </c>
      <c r="EJ53" s="254" t="str">
        <f t="shared" si="581"/>
        <v>Netherlands</v>
      </c>
      <c r="EK53" s="255">
        <f t="shared" si="582"/>
        <v>1</v>
      </c>
      <c r="EL53" s="254" t="str">
        <f t="shared" si="583"/>
        <v>Portugal</v>
      </c>
      <c r="EM53" s="258"/>
      <c r="EN53" s="258"/>
      <c r="EO53" s="361">
        <f t="shared" si="713"/>
        <v>0</v>
      </c>
      <c r="EP53" s="255" t="str">
        <f t="shared" si="584"/>
        <v/>
      </c>
      <c r="EQ53" s="255" t="str">
        <f>IF((EP53&lt;&gt;""),IF(OR($F53&lt;&gt;$G53,PrSettings!$M$4="●"),(($F53-$G53)=(EM53-EN53))*1,0),"")</f>
        <v/>
      </c>
      <c r="ER53" s="255" t="str">
        <f t="shared" si="585"/>
        <v/>
      </c>
      <c r="ES53" s="255" t="str">
        <f>IF(EP53&lt;&gt;"",IF(ABS($F53-$G53)&gt;=PrSettings!$M$7,(ABS($F53-$G53-EM53+EN53)&lt;=1)*1,IF(AND(EP53,$F53=$G53,$F53&gt;=PrSettings!$M$6),(ABS(EM53-$F53)&lt;=1)*1,IF(AND(ABS($F53-$G53-EM53+EN53)&lt;=1,$F53+$G53&gt;=PrSettings!$M$8),(ABS(EM53-$F53)&lt;=1)*(ABS(EN53-$G53)&lt;=1)*1,""))),"")</f>
        <v/>
      </c>
      <c r="ET53" s="362">
        <f t="shared" si="586"/>
        <v>2</v>
      </c>
      <c r="EU53" s="133"/>
      <c r="EV53" s="253">
        <f t="shared" si="383"/>
        <v>12</v>
      </c>
      <c r="EW53" s="254" t="str">
        <f t="shared" si="587"/>
        <v>Netherlands</v>
      </c>
      <c r="EX53" s="255">
        <f t="shared" si="588"/>
        <v>1</v>
      </c>
      <c r="EY53" s="254" t="str">
        <f t="shared" si="589"/>
        <v>Portugal</v>
      </c>
      <c r="EZ53" s="258"/>
      <c r="FA53" s="258"/>
      <c r="FB53" s="361">
        <f t="shared" si="714"/>
        <v>0</v>
      </c>
      <c r="FC53" s="255" t="str">
        <f t="shared" si="590"/>
        <v/>
      </c>
      <c r="FD53" s="255" t="str">
        <f>IF((FC53&lt;&gt;""),IF(OR($F53&lt;&gt;$G53,PrSettings!$M$4="●"),(($F53-$G53)=(EZ53-FA53))*1,0),"")</f>
        <v/>
      </c>
      <c r="FE53" s="255" t="str">
        <f t="shared" si="591"/>
        <v/>
      </c>
      <c r="FF53" s="255" t="str">
        <f>IF(FC53&lt;&gt;"",IF(ABS($F53-$G53)&gt;=PrSettings!$M$7,(ABS($F53-$G53-EZ53+FA53)&lt;=1)*1,IF(AND(FC53,$F53=$G53,$F53&gt;=PrSettings!$M$6),(ABS(EZ53-$F53)&lt;=1)*1,IF(AND(ABS($F53-$G53-EZ53+FA53)&lt;=1,$F53+$G53&gt;=PrSettings!$M$8),(ABS(EZ53-$F53)&lt;=1)*(ABS(FA53-$G53)&lt;=1)*1,""))),"")</f>
        <v/>
      </c>
      <c r="FG53" s="362">
        <f t="shared" si="592"/>
        <v>2</v>
      </c>
      <c r="FH53" s="133"/>
      <c r="FI53" s="253">
        <f t="shared" si="387"/>
        <v>12</v>
      </c>
      <c r="FJ53" s="254" t="str">
        <f t="shared" si="593"/>
        <v>Netherlands</v>
      </c>
      <c r="FK53" s="255">
        <f t="shared" si="594"/>
        <v>1</v>
      </c>
      <c r="FL53" s="254" t="str">
        <f t="shared" si="595"/>
        <v>Portugal</v>
      </c>
      <c r="FM53" s="258"/>
      <c r="FN53" s="258"/>
      <c r="FO53" s="361">
        <f t="shared" si="715"/>
        <v>0</v>
      </c>
      <c r="FP53" s="255" t="str">
        <f t="shared" si="596"/>
        <v/>
      </c>
      <c r="FQ53" s="255" t="str">
        <f>IF((FP53&lt;&gt;""),IF(OR($F53&lt;&gt;$G53,PrSettings!$M$4="●"),(($F53-$G53)=(FM53-FN53))*1,0),"")</f>
        <v/>
      </c>
      <c r="FR53" s="255" t="str">
        <f t="shared" si="597"/>
        <v/>
      </c>
      <c r="FS53" s="255" t="str">
        <f>IF(FP53&lt;&gt;"",IF(ABS($F53-$G53)&gt;=PrSettings!$M$7,(ABS($F53-$G53-FM53+FN53)&lt;=1)*1,IF(AND(FP53,$F53=$G53,$F53&gt;=PrSettings!$M$6),(ABS(FM53-$F53)&lt;=1)*1,IF(AND(ABS($F53-$G53-FM53+FN53)&lt;=1,$F53+$G53&gt;=PrSettings!$M$8),(ABS(FM53-$F53)&lt;=1)*(ABS(FN53-$G53)&lt;=1)*1,""))),"")</f>
        <v/>
      </c>
      <c r="FT53" s="362">
        <f t="shared" si="598"/>
        <v>2</v>
      </c>
      <c r="FU53" s="133"/>
      <c r="FV53" s="253">
        <f t="shared" si="391"/>
        <v>12</v>
      </c>
      <c r="FW53" s="254" t="str">
        <f t="shared" si="599"/>
        <v>Netherlands</v>
      </c>
      <c r="FX53" s="255">
        <f t="shared" si="600"/>
        <v>1</v>
      </c>
      <c r="FY53" s="254" t="str">
        <f t="shared" si="601"/>
        <v>Portugal</v>
      </c>
      <c r="FZ53" s="258"/>
      <c r="GA53" s="258"/>
      <c r="GB53" s="361">
        <f t="shared" si="716"/>
        <v>0</v>
      </c>
      <c r="GC53" s="255" t="str">
        <f t="shared" si="602"/>
        <v/>
      </c>
      <c r="GD53" s="255" t="str">
        <f>IF((GC53&lt;&gt;""),IF(OR($F53&lt;&gt;$G53,PrSettings!$M$4="●"),(($F53-$G53)=(FZ53-GA53))*1,0),"")</f>
        <v/>
      </c>
      <c r="GE53" s="255" t="str">
        <f t="shared" si="603"/>
        <v/>
      </c>
      <c r="GF53" s="255" t="str">
        <f>IF(GC53&lt;&gt;"",IF(ABS($F53-$G53)&gt;=PrSettings!$M$7,(ABS($F53-$G53-FZ53+GA53)&lt;=1)*1,IF(AND(GC53,$F53=$G53,$F53&gt;=PrSettings!$M$6),(ABS(FZ53-$F53)&lt;=1)*1,IF(AND(ABS($F53-$G53-FZ53+GA53)&lt;=1,$F53+$G53&gt;=PrSettings!$M$8),(ABS(FZ53-$F53)&lt;=1)*(ABS(GA53-$G53)&lt;=1)*1,""))),"")</f>
        <v/>
      </c>
      <c r="GG53" s="362">
        <f t="shared" si="604"/>
        <v>2</v>
      </c>
      <c r="GH53" s="133"/>
      <c r="GI53" s="253">
        <f t="shared" si="395"/>
        <v>12</v>
      </c>
      <c r="GJ53" s="254" t="str">
        <f t="shared" si="605"/>
        <v>Netherlands</v>
      </c>
      <c r="GK53" s="255">
        <f t="shared" si="606"/>
        <v>1</v>
      </c>
      <c r="GL53" s="254" t="str">
        <f t="shared" si="607"/>
        <v>Portugal</v>
      </c>
      <c r="GM53" s="258"/>
      <c r="GN53" s="258"/>
      <c r="GO53" s="361">
        <f t="shared" si="717"/>
        <v>0</v>
      </c>
      <c r="GP53" s="255" t="str">
        <f t="shared" si="608"/>
        <v/>
      </c>
      <c r="GQ53" s="255" t="str">
        <f>IF((GP53&lt;&gt;""),IF(OR($F53&lt;&gt;$G53,PrSettings!$M$4="●"),(($F53-$G53)=(GM53-GN53))*1,0),"")</f>
        <v/>
      </c>
      <c r="GR53" s="255" t="str">
        <f t="shared" si="609"/>
        <v/>
      </c>
      <c r="GS53" s="255" t="str">
        <f>IF(GP53&lt;&gt;"",IF(ABS($F53-$G53)&gt;=PrSettings!$M$7,(ABS($F53-$G53-GM53+GN53)&lt;=1)*1,IF(AND(GP53,$F53=$G53,$F53&gt;=PrSettings!$M$6),(ABS(GM53-$F53)&lt;=1)*1,IF(AND(ABS($F53-$G53-GM53+GN53)&lt;=1,$F53+$G53&gt;=PrSettings!$M$8),(ABS(GM53-$F53)&lt;=1)*(ABS(GN53-$G53)&lt;=1)*1,""))),"")</f>
        <v/>
      </c>
      <c r="GT53" s="362">
        <f t="shared" si="610"/>
        <v>2</v>
      </c>
      <c r="GU53" s="133"/>
      <c r="GV53" s="253">
        <f t="shared" si="399"/>
        <v>12</v>
      </c>
      <c r="GW53" s="254" t="str">
        <f t="shared" si="611"/>
        <v>Netherlands</v>
      </c>
      <c r="GX53" s="255">
        <f t="shared" si="612"/>
        <v>1</v>
      </c>
      <c r="GY53" s="254" t="str">
        <f t="shared" si="613"/>
        <v>Portugal</v>
      </c>
      <c r="GZ53" s="258"/>
      <c r="HA53" s="258"/>
      <c r="HB53" s="361">
        <f t="shared" si="718"/>
        <v>0</v>
      </c>
      <c r="HC53" s="255" t="str">
        <f t="shared" si="614"/>
        <v/>
      </c>
      <c r="HD53" s="255" t="str">
        <f>IF((HC53&lt;&gt;""),IF(OR($F53&lt;&gt;$G53,PrSettings!$M$4="●"),(($F53-$G53)=(GZ53-HA53))*1,0),"")</f>
        <v/>
      </c>
      <c r="HE53" s="255" t="str">
        <f t="shared" si="615"/>
        <v/>
      </c>
      <c r="HF53" s="255" t="str">
        <f>IF(HC53&lt;&gt;"",IF(ABS($F53-$G53)&gt;=PrSettings!$M$7,(ABS($F53-$G53-GZ53+HA53)&lt;=1)*1,IF(AND(HC53,$F53=$G53,$F53&gt;=PrSettings!$M$6),(ABS(GZ53-$F53)&lt;=1)*1,IF(AND(ABS($F53-$G53-GZ53+HA53)&lt;=1,$F53+$G53&gt;=PrSettings!$M$8),(ABS(GZ53-$F53)&lt;=1)*(ABS(HA53-$G53)&lt;=1)*1,""))),"")</f>
        <v/>
      </c>
      <c r="HG53" s="362">
        <f t="shared" si="616"/>
        <v>2</v>
      </c>
      <c r="HH53" s="133"/>
      <c r="HI53" s="253">
        <f t="shared" si="403"/>
        <v>12</v>
      </c>
      <c r="HJ53" s="254" t="str">
        <f t="shared" si="617"/>
        <v>Netherlands</v>
      </c>
      <c r="HK53" s="255">
        <f t="shared" si="618"/>
        <v>1</v>
      </c>
      <c r="HL53" s="254" t="str">
        <f t="shared" si="619"/>
        <v>Portugal</v>
      </c>
      <c r="HM53" s="258"/>
      <c r="HN53" s="258"/>
      <c r="HO53" s="361">
        <f t="shared" si="719"/>
        <v>0</v>
      </c>
      <c r="HP53" s="255" t="str">
        <f t="shared" si="620"/>
        <v/>
      </c>
      <c r="HQ53" s="255" t="str">
        <f>IF((HP53&lt;&gt;""),IF(OR($F53&lt;&gt;$G53,PrSettings!$M$4="●"),(($F53-$G53)=(HM53-HN53))*1,0),"")</f>
        <v/>
      </c>
      <c r="HR53" s="255" t="str">
        <f t="shared" si="621"/>
        <v/>
      </c>
      <c r="HS53" s="255" t="str">
        <f>IF(HP53&lt;&gt;"",IF(ABS($F53-$G53)&gt;=PrSettings!$M$7,(ABS($F53-$G53-HM53+HN53)&lt;=1)*1,IF(AND(HP53,$F53=$G53,$F53&gt;=PrSettings!$M$6),(ABS(HM53-$F53)&lt;=1)*1,IF(AND(ABS($F53-$G53-HM53+HN53)&lt;=1,$F53+$G53&gt;=PrSettings!$M$8),(ABS(HM53-$F53)&lt;=1)*(ABS(HN53-$G53)&lt;=1)*1,""))),"")</f>
        <v/>
      </c>
      <c r="HT53" s="362">
        <f t="shared" si="622"/>
        <v>2</v>
      </c>
      <c r="HU53" s="133"/>
      <c r="HV53" s="253">
        <f t="shared" si="407"/>
        <v>12</v>
      </c>
      <c r="HW53" s="254" t="str">
        <f t="shared" si="623"/>
        <v>Netherlands</v>
      </c>
      <c r="HX53" s="255">
        <f t="shared" si="624"/>
        <v>1</v>
      </c>
      <c r="HY53" s="254" t="str">
        <f t="shared" si="625"/>
        <v>Portugal</v>
      </c>
      <c r="HZ53" s="258"/>
      <c r="IA53" s="258"/>
      <c r="IB53" s="361">
        <f t="shared" si="720"/>
        <v>0</v>
      </c>
      <c r="IC53" s="255" t="str">
        <f t="shared" si="626"/>
        <v/>
      </c>
      <c r="ID53" s="255" t="str">
        <f>IF((IC53&lt;&gt;""),IF(OR($F53&lt;&gt;$G53,PrSettings!$M$4="●"),(($F53-$G53)=(HZ53-IA53))*1,0),"")</f>
        <v/>
      </c>
      <c r="IE53" s="255" t="str">
        <f t="shared" si="627"/>
        <v/>
      </c>
      <c r="IF53" s="255" t="str">
        <f>IF(IC53&lt;&gt;"",IF(ABS($F53-$G53)&gt;=PrSettings!$M$7,(ABS($F53-$G53-HZ53+IA53)&lt;=1)*1,IF(AND(IC53,$F53=$G53,$F53&gt;=PrSettings!$M$6),(ABS(HZ53-$F53)&lt;=1)*1,IF(AND(ABS($F53-$G53-HZ53+IA53)&lt;=1,$F53+$G53&gt;=PrSettings!$M$8),(ABS(HZ53-$F53)&lt;=1)*(ABS(IA53-$G53)&lt;=1)*1,""))),"")</f>
        <v/>
      </c>
      <c r="IG53" s="362">
        <f t="shared" si="628"/>
        <v>2</v>
      </c>
      <c r="IH53" s="133"/>
      <c r="II53" s="253">
        <f t="shared" si="411"/>
        <v>12</v>
      </c>
      <c r="IJ53" s="254" t="str">
        <f t="shared" si="629"/>
        <v>Netherlands</v>
      </c>
      <c r="IK53" s="255">
        <f t="shared" si="630"/>
        <v>1</v>
      </c>
      <c r="IL53" s="254" t="str">
        <f t="shared" si="631"/>
        <v>Portugal</v>
      </c>
      <c r="IM53" s="258"/>
      <c r="IN53" s="258"/>
      <c r="IO53" s="361">
        <f t="shared" si="721"/>
        <v>0</v>
      </c>
      <c r="IP53" s="255" t="str">
        <f t="shared" si="632"/>
        <v/>
      </c>
      <c r="IQ53" s="255" t="str">
        <f>IF((IP53&lt;&gt;""),IF(OR($F53&lt;&gt;$G53,PrSettings!$M$4="●"),(($F53-$G53)=(IM53-IN53))*1,0),"")</f>
        <v/>
      </c>
      <c r="IR53" s="255" t="str">
        <f t="shared" si="633"/>
        <v/>
      </c>
      <c r="IS53" s="255" t="str">
        <f>IF(IP53&lt;&gt;"",IF(ABS($F53-$G53)&gt;=PrSettings!$M$7,(ABS($F53-$G53-IM53+IN53)&lt;=1)*1,IF(AND(IP53,$F53=$G53,$F53&gt;=PrSettings!$M$6),(ABS(IM53-$F53)&lt;=1)*1,IF(AND(ABS($F53-$G53-IM53+IN53)&lt;=1,$F53+$G53&gt;=PrSettings!$M$8),(ABS(IM53-$F53)&lt;=1)*(ABS(IN53-$G53)&lt;=1)*1,""))),"")</f>
        <v/>
      </c>
      <c r="IT53" s="362">
        <f t="shared" si="634"/>
        <v>2</v>
      </c>
      <c r="IU53" s="133"/>
      <c r="IV53" s="253">
        <f t="shared" si="415"/>
        <v>12</v>
      </c>
      <c r="IW53" s="254" t="str">
        <f t="shared" si="635"/>
        <v>Netherlands</v>
      </c>
      <c r="IX53" s="255">
        <f t="shared" si="636"/>
        <v>1</v>
      </c>
      <c r="IY53" s="254" t="str">
        <f t="shared" si="637"/>
        <v>Portugal</v>
      </c>
      <c r="IZ53" s="258"/>
      <c r="JA53" s="258"/>
      <c r="JB53" s="361">
        <f t="shared" si="722"/>
        <v>0</v>
      </c>
      <c r="JC53" s="255" t="str">
        <f t="shared" si="638"/>
        <v/>
      </c>
      <c r="JD53" s="255" t="str">
        <f>IF((JC53&lt;&gt;""),IF(OR($F53&lt;&gt;$G53,PrSettings!$M$4="●"),(($F53-$G53)=(IZ53-JA53))*1,0),"")</f>
        <v/>
      </c>
      <c r="JE53" s="255" t="str">
        <f t="shared" si="639"/>
        <v/>
      </c>
      <c r="JF53" s="255" t="str">
        <f>IF(JC53&lt;&gt;"",IF(ABS($F53-$G53)&gt;=PrSettings!$M$7,(ABS($F53-$G53-IZ53+JA53)&lt;=1)*1,IF(AND(JC53,$F53=$G53,$F53&gt;=PrSettings!$M$6),(ABS(IZ53-$F53)&lt;=1)*1,IF(AND(ABS($F53-$G53-IZ53+JA53)&lt;=1,$F53+$G53&gt;=PrSettings!$M$8),(ABS(IZ53-$F53)&lt;=1)*(ABS(JA53-$G53)&lt;=1)*1,""))),"")</f>
        <v/>
      </c>
      <c r="JG53" s="362">
        <f t="shared" si="640"/>
        <v>2</v>
      </c>
      <c r="JH53" s="133"/>
      <c r="JI53" s="253">
        <f t="shared" si="419"/>
        <v>12</v>
      </c>
      <c r="JJ53" s="254" t="str">
        <f t="shared" si="641"/>
        <v>Netherlands</v>
      </c>
      <c r="JK53" s="255">
        <f t="shared" si="642"/>
        <v>1</v>
      </c>
      <c r="JL53" s="254" t="str">
        <f t="shared" si="643"/>
        <v>Portugal</v>
      </c>
      <c r="JM53" s="258"/>
      <c r="JN53" s="258"/>
      <c r="JO53" s="361">
        <f t="shared" si="723"/>
        <v>0</v>
      </c>
      <c r="JP53" s="255" t="str">
        <f t="shared" si="644"/>
        <v/>
      </c>
      <c r="JQ53" s="255" t="str">
        <f>IF((JP53&lt;&gt;""),IF(OR($F53&lt;&gt;$G53,PrSettings!$M$4="●"),(($F53-$G53)=(JM53-JN53))*1,0),"")</f>
        <v/>
      </c>
      <c r="JR53" s="255" t="str">
        <f t="shared" si="645"/>
        <v/>
      </c>
      <c r="JS53" s="255" t="str">
        <f>IF(JP53&lt;&gt;"",IF(ABS($F53-$G53)&gt;=PrSettings!$M$7,(ABS($F53-$G53-JM53+JN53)&lt;=1)*1,IF(AND(JP53,$F53=$G53,$F53&gt;=PrSettings!$M$6),(ABS(JM53-$F53)&lt;=1)*1,IF(AND(ABS($F53-$G53-JM53+JN53)&lt;=1,$F53+$G53&gt;=PrSettings!$M$8),(ABS(JM53-$F53)&lt;=1)*(ABS(JN53-$G53)&lt;=1)*1,""))),"")</f>
        <v/>
      </c>
      <c r="JT53" s="362">
        <f t="shared" si="646"/>
        <v>2</v>
      </c>
      <c r="JU53" s="133"/>
      <c r="JV53" s="253">
        <f t="shared" si="423"/>
        <v>12</v>
      </c>
      <c r="JW53" s="254" t="str">
        <f t="shared" si="647"/>
        <v>Netherlands</v>
      </c>
      <c r="JX53" s="255">
        <f t="shared" si="648"/>
        <v>1</v>
      </c>
      <c r="JY53" s="254" t="str">
        <f t="shared" si="649"/>
        <v>Portugal</v>
      </c>
      <c r="JZ53" s="258"/>
      <c r="KA53" s="258"/>
      <c r="KB53" s="361">
        <f t="shared" si="724"/>
        <v>0</v>
      </c>
      <c r="KC53" s="255" t="str">
        <f t="shared" si="650"/>
        <v/>
      </c>
      <c r="KD53" s="255" t="str">
        <f>IF((KC53&lt;&gt;""),IF(OR($F53&lt;&gt;$G53,PrSettings!$M$4="●"),(($F53-$G53)=(JZ53-KA53))*1,0),"")</f>
        <v/>
      </c>
      <c r="KE53" s="255" t="str">
        <f t="shared" si="651"/>
        <v/>
      </c>
      <c r="KF53" s="255" t="str">
        <f>IF(KC53&lt;&gt;"",IF(ABS($F53-$G53)&gt;=PrSettings!$M$7,(ABS($F53-$G53-JZ53+KA53)&lt;=1)*1,IF(AND(KC53,$F53=$G53,$F53&gt;=PrSettings!$M$6),(ABS(JZ53-$F53)&lt;=1)*1,IF(AND(ABS($F53-$G53-JZ53+KA53)&lt;=1,$F53+$G53&gt;=PrSettings!$M$8),(ABS(JZ53-$F53)&lt;=1)*(ABS(KA53-$G53)&lt;=1)*1,""))),"")</f>
        <v/>
      </c>
      <c r="KG53" s="362">
        <f t="shared" si="652"/>
        <v>2</v>
      </c>
      <c r="KH53" s="133"/>
      <c r="KI53" s="253">
        <f t="shared" si="427"/>
        <v>12</v>
      </c>
      <c r="KJ53" s="254" t="str">
        <f t="shared" si="653"/>
        <v>Netherlands</v>
      </c>
      <c r="KK53" s="255">
        <f t="shared" si="654"/>
        <v>1</v>
      </c>
      <c r="KL53" s="254" t="str">
        <f t="shared" si="655"/>
        <v>Portugal</v>
      </c>
      <c r="KM53" s="258"/>
      <c r="KN53" s="258"/>
      <c r="KO53" s="361">
        <f t="shared" si="725"/>
        <v>0</v>
      </c>
      <c r="KP53" s="255" t="str">
        <f t="shared" si="656"/>
        <v/>
      </c>
      <c r="KQ53" s="255" t="str">
        <f>IF((KP53&lt;&gt;""),IF(OR($F53&lt;&gt;$G53,PrSettings!$M$4="●"),(($F53-$G53)=(KM53-KN53))*1,0),"")</f>
        <v/>
      </c>
      <c r="KR53" s="255" t="str">
        <f t="shared" si="657"/>
        <v/>
      </c>
      <c r="KS53" s="255" t="str">
        <f>IF(KP53&lt;&gt;"",IF(ABS($F53-$G53)&gt;=PrSettings!$M$7,(ABS($F53-$G53-KM53+KN53)&lt;=1)*1,IF(AND(KP53,$F53=$G53,$F53&gt;=PrSettings!$M$6),(ABS(KM53-$F53)&lt;=1)*1,IF(AND(ABS($F53-$G53-KM53+KN53)&lt;=1,$F53+$G53&gt;=PrSettings!$M$8),(ABS(KM53-$F53)&lt;=1)*(ABS(KN53-$G53)&lt;=1)*1,""))),"")</f>
        <v/>
      </c>
      <c r="KT53" s="362">
        <f t="shared" si="658"/>
        <v>2</v>
      </c>
      <c r="KU53" s="133"/>
      <c r="KV53" s="253">
        <f t="shared" si="431"/>
        <v>12</v>
      </c>
      <c r="KW53" s="254" t="str">
        <f t="shared" si="659"/>
        <v>Netherlands</v>
      </c>
      <c r="KX53" s="255">
        <f t="shared" si="660"/>
        <v>1</v>
      </c>
      <c r="KY53" s="254" t="str">
        <f t="shared" si="661"/>
        <v>Portugal</v>
      </c>
      <c r="KZ53" s="258"/>
      <c r="LA53" s="258"/>
      <c r="LB53" s="361">
        <f t="shared" si="726"/>
        <v>0</v>
      </c>
      <c r="LC53" s="255" t="str">
        <f t="shared" si="662"/>
        <v/>
      </c>
      <c r="LD53" s="255" t="str">
        <f>IF((LC53&lt;&gt;""),IF(OR($F53&lt;&gt;$G53,PrSettings!$M$4="●"),(($F53-$G53)=(KZ53-LA53))*1,0),"")</f>
        <v/>
      </c>
      <c r="LE53" s="255" t="str">
        <f t="shared" si="663"/>
        <v/>
      </c>
      <c r="LF53" s="255" t="str">
        <f>IF(LC53&lt;&gt;"",IF(ABS($F53-$G53)&gt;=PrSettings!$M$7,(ABS($F53-$G53-KZ53+LA53)&lt;=1)*1,IF(AND(LC53,$F53=$G53,$F53&gt;=PrSettings!$M$6),(ABS(KZ53-$F53)&lt;=1)*1,IF(AND(ABS($F53-$G53-KZ53+LA53)&lt;=1,$F53+$G53&gt;=PrSettings!$M$8),(ABS(KZ53-$F53)&lt;=1)*(ABS(LA53-$G53)&lt;=1)*1,""))),"")</f>
        <v/>
      </c>
      <c r="LG53" s="362">
        <f t="shared" si="664"/>
        <v>2</v>
      </c>
      <c r="LH53" s="133"/>
      <c r="LI53" s="253">
        <f t="shared" si="435"/>
        <v>12</v>
      </c>
      <c r="LJ53" s="254" t="str">
        <f t="shared" si="665"/>
        <v>Netherlands</v>
      </c>
      <c r="LK53" s="255">
        <f t="shared" si="666"/>
        <v>1</v>
      </c>
      <c r="LL53" s="254" t="str">
        <f t="shared" si="667"/>
        <v>Portugal</v>
      </c>
      <c r="LM53" s="258"/>
      <c r="LN53" s="258"/>
      <c r="LO53" s="361">
        <f t="shared" si="727"/>
        <v>0</v>
      </c>
      <c r="LP53" s="255" t="str">
        <f t="shared" si="668"/>
        <v/>
      </c>
      <c r="LQ53" s="255" t="str">
        <f>IF((LP53&lt;&gt;""),IF(OR($F53&lt;&gt;$G53,PrSettings!$M$4="●"),(($F53-$G53)=(LM53-LN53))*1,0),"")</f>
        <v/>
      </c>
      <c r="LR53" s="255" t="str">
        <f t="shared" si="669"/>
        <v/>
      </c>
      <c r="LS53" s="255" t="str">
        <f>IF(LP53&lt;&gt;"",IF(ABS($F53-$G53)&gt;=PrSettings!$M$7,(ABS($F53-$G53-LM53+LN53)&lt;=1)*1,IF(AND(LP53,$F53=$G53,$F53&gt;=PrSettings!$M$6),(ABS(LM53-$F53)&lt;=1)*1,IF(AND(ABS($F53-$G53-LM53+LN53)&lt;=1,$F53+$G53&gt;=PrSettings!$M$8),(ABS(LM53-$F53)&lt;=1)*(ABS(LN53-$G53)&lt;=1)*1,""))),"")</f>
        <v/>
      </c>
      <c r="LT53" s="362">
        <f t="shared" si="670"/>
        <v>2</v>
      </c>
      <c r="LU53" s="133"/>
      <c r="LV53" s="253">
        <f t="shared" si="439"/>
        <v>12</v>
      </c>
      <c r="LW53" s="254" t="str">
        <f t="shared" si="671"/>
        <v>Netherlands</v>
      </c>
      <c r="LX53" s="255">
        <f t="shared" si="672"/>
        <v>1</v>
      </c>
      <c r="LY53" s="254" t="str">
        <f t="shared" si="673"/>
        <v>Portugal</v>
      </c>
      <c r="LZ53" s="258"/>
      <c r="MA53" s="258"/>
      <c r="MB53" s="361">
        <f t="shared" si="728"/>
        <v>0</v>
      </c>
      <c r="MC53" s="255" t="str">
        <f t="shared" si="674"/>
        <v/>
      </c>
      <c r="MD53" s="255" t="str">
        <f>IF((MC53&lt;&gt;""),IF(OR($F53&lt;&gt;$G53,PrSettings!$M$4="●"),(($F53-$G53)=(LZ53-MA53))*1,0),"")</f>
        <v/>
      </c>
      <c r="ME53" s="255" t="str">
        <f t="shared" si="675"/>
        <v/>
      </c>
      <c r="MF53" s="255" t="str">
        <f>IF(MC53&lt;&gt;"",IF(ABS($F53-$G53)&gt;=PrSettings!$M$7,(ABS($F53-$G53-LZ53+MA53)&lt;=1)*1,IF(AND(MC53,$F53=$G53,$F53&gt;=PrSettings!$M$6),(ABS(LZ53-$F53)&lt;=1)*1,IF(AND(ABS($F53-$G53-LZ53+MA53)&lt;=1,$F53+$G53&gt;=PrSettings!$M$8),(ABS(LZ53-$F53)&lt;=1)*(ABS(MA53-$G53)&lt;=1)*1,""))),"")</f>
        <v/>
      </c>
      <c r="MG53" s="362">
        <f t="shared" si="676"/>
        <v>2</v>
      </c>
    </row>
    <row r="54">
      <c r="A54" s="172"/>
      <c r="B54" s="253">
        <f t="array" ref="B54">IF(C54="","",INDEX(Groups!$C$7:$C$35,MATCH(C54,Groups!$D$7:$D$35,0)))</f>
        <v>9</v>
      </c>
      <c r="C54" s="254" t="str">
        <f>INDIRECT("'"&amp;References!$A$1&amp;"'!"&amp;"$T$54")</f>
        <v>Denmark</v>
      </c>
      <c r="D54" s="255">
        <f t="array" ref="D54">IF(E54="","",INDEX(Groups!$C$7:$C$35,MATCH(E54,Groups!$D$7:$D$35,0)))</f>
        <v>7</v>
      </c>
      <c r="E54" s="254" t="str">
        <f>INDIRECT("'"&amp;References!$A$1&amp;"'!"&amp;"$U$54")</f>
        <v>Türkiye</v>
      </c>
      <c r="F54" s="256">
        <f>IF(AND(INDIRECT("'"&amp;References!$A$1&amp;"'!"&amp;"$T$55")&lt;&gt;"",INDIRECT("'"&amp;References!$A$1&amp;"'!"&amp;"$U$55")&lt;&gt;""),INDIRECT("'"&amp;References!$A$1&amp;"'!"&amp;"$T$55"),"")</f>
        <v>2</v>
      </c>
      <c r="G54" s="257">
        <f>IF(AND(INDIRECT("'"&amp;References!$A$1&amp;"'!"&amp;"$T$55")&lt;&gt;"",INDIRECT("'"&amp;References!$A$1&amp;"'!"&amp;"$U$55")&lt;&gt;""),INDIRECT("'"&amp;References!$A$1&amp;"'!"&amp;"$U$55"),"")</f>
        <v>0</v>
      </c>
      <c r="H54" s="133"/>
      <c r="I54" s="253">
        <f t="shared" si="339"/>
        <v>9</v>
      </c>
      <c r="J54" s="254" t="str">
        <f t="shared" si="521"/>
        <v>Denmark</v>
      </c>
      <c r="K54" s="255">
        <f t="shared" si="522"/>
        <v>7</v>
      </c>
      <c r="L54" s="254" t="str">
        <f t="shared" si="523"/>
        <v>Türkiye</v>
      </c>
      <c r="M54" s="258"/>
      <c r="N54" s="258"/>
      <c r="O54" s="361">
        <f t="shared" si="703"/>
        <v>0</v>
      </c>
      <c r="P54" s="255" t="str">
        <f t="shared" si="524"/>
        <v/>
      </c>
      <c r="Q54" s="255" t="str">
        <f>IF((P54&lt;&gt;""),IF(OR($F54&lt;&gt;$G54,PrSettings!$M$4="●"),(($F54-$G54)=(M54-N54))*1,0),"")</f>
        <v/>
      </c>
      <c r="R54" s="255" t="str">
        <f t="shared" si="525"/>
        <v/>
      </c>
      <c r="S54" s="255" t="str">
        <f>IF(P54&lt;&gt;"",IF(ABS($F54-$G54)&gt;=PrSettings!$M$7,(ABS($F54-$G54-M54+N54)&lt;=1)*1,IF(AND(P54,$F54=$G54,$F54&gt;=PrSettings!$M$6),(ABS(M54-$F54)&lt;=1)*1,IF(AND(ABS($F54-$G54-M54+N54)&lt;=1,$F54+$G54&gt;=PrSettings!$M$8),(ABS(M54-$F54)&lt;=1)*(ABS(N54-$G54)&lt;=1)*1,""))),"")</f>
        <v/>
      </c>
      <c r="T54" s="362">
        <f t="shared" si="526"/>
        <v>2</v>
      </c>
      <c r="U54" s="133"/>
      <c r="V54" s="253">
        <f t="shared" si="343"/>
        <v>9</v>
      </c>
      <c r="W54" s="254" t="str">
        <f t="shared" si="527"/>
        <v>Denmark</v>
      </c>
      <c r="X54" s="255">
        <f t="shared" si="528"/>
        <v>7</v>
      </c>
      <c r="Y54" s="254" t="str">
        <f t="shared" si="529"/>
        <v>Türkiye</v>
      </c>
      <c r="Z54" s="258"/>
      <c r="AA54" s="258"/>
      <c r="AB54" s="361">
        <f t="shared" si="704"/>
        <v>0</v>
      </c>
      <c r="AC54" s="255" t="str">
        <f t="shared" si="530"/>
        <v/>
      </c>
      <c r="AD54" s="255" t="str">
        <f>IF((AC54&lt;&gt;""),IF(OR($F54&lt;&gt;$G54,PrSettings!$M$4="●"),(($F54-$G54)=(Z54-AA54))*1,0),"")</f>
        <v/>
      </c>
      <c r="AE54" s="255" t="str">
        <f t="shared" si="531"/>
        <v/>
      </c>
      <c r="AF54" s="255" t="str">
        <f>IF(AC54&lt;&gt;"",IF(ABS($F54-$G54)&gt;=PrSettings!$M$7,(ABS($F54-$G54-Z54+AA54)&lt;=1)*1,IF(AND(AC54,$F54=$G54,$F54&gt;=PrSettings!$M$6),(ABS(Z54-$F54)&lt;=1)*1,IF(AND(ABS($F54-$G54-Z54+AA54)&lt;=1,$F54+$G54&gt;=PrSettings!$M$8),(ABS(Z54-$F54)&lt;=1)*(ABS(AA54-$G54)&lt;=1)*1,""))),"")</f>
        <v/>
      </c>
      <c r="AG54" s="362">
        <f t="shared" si="532"/>
        <v>2</v>
      </c>
      <c r="AH54" s="133"/>
      <c r="AI54" s="253">
        <f t="shared" si="347"/>
        <v>9</v>
      </c>
      <c r="AJ54" s="254" t="str">
        <f t="shared" si="533"/>
        <v>Denmark</v>
      </c>
      <c r="AK54" s="255">
        <f t="shared" si="534"/>
        <v>7</v>
      </c>
      <c r="AL54" s="254" t="str">
        <f t="shared" si="535"/>
        <v>Türkiye</v>
      </c>
      <c r="AM54" s="258"/>
      <c r="AN54" s="258"/>
      <c r="AO54" s="361">
        <f t="shared" si="705"/>
        <v>0</v>
      </c>
      <c r="AP54" s="255" t="str">
        <f t="shared" si="536"/>
        <v/>
      </c>
      <c r="AQ54" s="255" t="str">
        <f>IF((AP54&lt;&gt;""),IF(OR($F54&lt;&gt;$G54,PrSettings!$M$4="●"),(($F54-$G54)=(AM54-AN54))*1,0),"")</f>
        <v/>
      </c>
      <c r="AR54" s="255" t="str">
        <f t="shared" si="537"/>
        <v/>
      </c>
      <c r="AS54" s="255" t="str">
        <f>IF(AP54&lt;&gt;"",IF(ABS($F54-$G54)&gt;=PrSettings!$M$7,(ABS($F54-$G54-AM54+AN54)&lt;=1)*1,IF(AND(AP54,$F54=$G54,$F54&gt;=PrSettings!$M$6),(ABS(AM54-$F54)&lt;=1)*1,IF(AND(ABS($F54-$G54-AM54+AN54)&lt;=1,$F54+$G54&gt;=PrSettings!$M$8),(ABS(AM54-$F54)&lt;=1)*(ABS(AN54-$G54)&lt;=1)*1,""))),"")</f>
        <v/>
      </c>
      <c r="AT54" s="362">
        <f t="shared" si="538"/>
        <v>2</v>
      </c>
      <c r="AU54" s="133"/>
      <c r="AV54" s="253">
        <f t="shared" si="351"/>
        <v>9</v>
      </c>
      <c r="AW54" s="254" t="str">
        <f t="shared" si="539"/>
        <v>Denmark</v>
      </c>
      <c r="AX54" s="255">
        <f t="shared" si="540"/>
        <v>7</v>
      </c>
      <c r="AY54" s="254" t="str">
        <f t="shared" si="541"/>
        <v>Türkiye</v>
      </c>
      <c r="AZ54" s="258"/>
      <c r="BA54" s="258"/>
      <c r="BB54" s="361">
        <f t="shared" si="706"/>
        <v>0</v>
      </c>
      <c r="BC54" s="255" t="str">
        <f t="shared" si="542"/>
        <v/>
      </c>
      <c r="BD54" s="255" t="str">
        <f>IF((BC54&lt;&gt;""),IF(OR($F54&lt;&gt;$G54,PrSettings!$M$4="●"),(($F54-$G54)=(AZ54-BA54))*1,0),"")</f>
        <v/>
      </c>
      <c r="BE54" s="255" t="str">
        <f t="shared" si="543"/>
        <v/>
      </c>
      <c r="BF54" s="255" t="str">
        <f>IF(BC54&lt;&gt;"",IF(ABS($F54-$G54)&gt;=PrSettings!$M$7,(ABS($F54-$G54-AZ54+BA54)&lt;=1)*1,IF(AND(BC54,$F54=$G54,$F54&gt;=PrSettings!$M$6),(ABS(AZ54-$F54)&lt;=1)*1,IF(AND(ABS($F54-$G54-AZ54+BA54)&lt;=1,$F54+$G54&gt;=PrSettings!$M$8),(ABS(AZ54-$F54)&lt;=1)*(ABS(BA54-$G54)&lt;=1)*1,""))),"")</f>
        <v/>
      </c>
      <c r="BG54" s="362">
        <f t="shared" si="544"/>
        <v>2</v>
      </c>
      <c r="BH54" s="133"/>
      <c r="BI54" s="253">
        <f t="shared" si="355"/>
        <v>9</v>
      </c>
      <c r="BJ54" s="254" t="str">
        <f t="shared" si="545"/>
        <v>Denmark</v>
      </c>
      <c r="BK54" s="255">
        <f t="shared" si="546"/>
        <v>7</v>
      </c>
      <c r="BL54" s="254" t="str">
        <f t="shared" si="547"/>
        <v>Türkiye</v>
      </c>
      <c r="BM54" s="258"/>
      <c r="BN54" s="258"/>
      <c r="BO54" s="361">
        <f t="shared" si="707"/>
        <v>0</v>
      </c>
      <c r="BP54" s="255" t="str">
        <f t="shared" si="548"/>
        <v/>
      </c>
      <c r="BQ54" s="255" t="str">
        <f>IF((BP54&lt;&gt;""),IF(OR($F54&lt;&gt;$G54,PrSettings!$M$4="●"),(($F54-$G54)=(BM54-BN54))*1,0),"")</f>
        <v/>
      </c>
      <c r="BR54" s="255" t="str">
        <f t="shared" si="549"/>
        <v/>
      </c>
      <c r="BS54" s="255" t="str">
        <f>IF(BP54&lt;&gt;"",IF(ABS($F54-$G54)&gt;=PrSettings!$M$7,(ABS($F54-$G54-BM54+BN54)&lt;=1)*1,IF(AND(BP54,$F54=$G54,$F54&gt;=PrSettings!$M$6),(ABS(BM54-$F54)&lt;=1)*1,IF(AND(ABS($F54-$G54-BM54+BN54)&lt;=1,$F54+$G54&gt;=PrSettings!$M$8),(ABS(BM54-$F54)&lt;=1)*(ABS(BN54-$G54)&lt;=1)*1,""))),"")</f>
        <v/>
      </c>
      <c r="BT54" s="362">
        <f t="shared" si="550"/>
        <v>2</v>
      </c>
      <c r="BU54" s="133"/>
      <c r="BV54" s="253">
        <f t="shared" si="359"/>
        <v>9</v>
      </c>
      <c r="BW54" s="254" t="str">
        <f t="shared" si="551"/>
        <v>Denmark</v>
      </c>
      <c r="BX54" s="255">
        <f t="shared" si="552"/>
        <v>7</v>
      </c>
      <c r="BY54" s="254" t="str">
        <f t="shared" si="553"/>
        <v>Türkiye</v>
      </c>
      <c r="BZ54" s="258"/>
      <c r="CA54" s="258"/>
      <c r="CB54" s="361">
        <f t="shared" si="708"/>
        <v>0</v>
      </c>
      <c r="CC54" s="255" t="str">
        <f t="shared" si="554"/>
        <v/>
      </c>
      <c r="CD54" s="255" t="str">
        <f>IF((CC54&lt;&gt;""),IF(OR($F54&lt;&gt;$G54,PrSettings!$M$4="●"),(($F54-$G54)=(BZ54-CA54))*1,0),"")</f>
        <v/>
      </c>
      <c r="CE54" s="255" t="str">
        <f t="shared" si="555"/>
        <v/>
      </c>
      <c r="CF54" s="255" t="str">
        <f>IF(CC54&lt;&gt;"",IF(ABS($F54-$G54)&gt;=PrSettings!$M$7,(ABS($F54-$G54-BZ54+CA54)&lt;=1)*1,IF(AND(CC54,$F54=$G54,$F54&gt;=PrSettings!$M$6),(ABS(BZ54-$F54)&lt;=1)*1,IF(AND(ABS($F54-$G54-BZ54+CA54)&lt;=1,$F54+$G54&gt;=PrSettings!$M$8),(ABS(BZ54-$F54)&lt;=1)*(ABS(CA54-$G54)&lt;=1)*1,""))),"")</f>
        <v/>
      </c>
      <c r="CG54" s="362">
        <f t="shared" si="556"/>
        <v>2</v>
      </c>
      <c r="CH54" s="133"/>
      <c r="CI54" s="253">
        <f t="shared" si="363"/>
        <v>9</v>
      </c>
      <c r="CJ54" s="254" t="str">
        <f t="shared" si="557"/>
        <v>Denmark</v>
      </c>
      <c r="CK54" s="255">
        <f t="shared" si="558"/>
        <v>7</v>
      </c>
      <c r="CL54" s="254" t="str">
        <f t="shared" si="559"/>
        <v>Türkiye</v>
      </c>
      <c r="CM54" s="258"/>
      <c r="CN54" s="258"/>
      <c r="CO54" s="361">
        <f t="shared" si="709"/>
        <v>0</v>
      </c>
      <c r="CP54" s="255" t="str">
        <f t="shared" si="560"/>
        <v/>
      </c>
      <c r="CQ54" s="255" t="str">
        <f>IF((CP54&lt;&gt;""),IF(OR($F54&lt;&gt;$G54,PrSettings!$M$4="●"),(($F54-$G54)=(CM54-CN54))*1,0),"")</f>
        <v/>
      </c>
      <c r="CR54" s="255" t="str">
        <f t="shared" si="561"/>
        <v/>
      </c>
      <c r="CS54" s="255" t="str">
        <f>IF(CP54&lt;&gt;"",IF(ABS($F54-$G54)&gt;=PrSettings!$M$7,(ABS($F54-$G54-CM54+CN54)&lt;=1)*1,IF(AND(CP54,$F54=$G54,$F54&gt;=PrSettings!$M$6),(ABS(CM54-$F54)&lt;=1)*1,IF(AND(ABS($F54-$G54-CM54+CN54)&lt;=1,$F54+$G54&gt;=PrSettings!$M$8),(ABS(CM54-$F54)&lt;=1)*(ABS(CN54-$G54)&lt;=1)*1,""))),"")</f>
        <v/>
      </c>
      <c r="CT54" s="362">
        <f t="shared" si="562"/>
        <v>2</v>
      </c>
      <c r="CU54" s="133"/>
      <c r="CV54" s="253">
        <f t="shared" si="367"/>
        <v>9</v>
      </c>
      <c r="CW54" s="254" t="str">
        <f t="shared" si="563"/>
        <v>Denmark</v>
      </c>
      <c r="CX54" s="255">
        <f t="shared" si="564"/>
        <v>7</v>
      </c>
      <c r="CY54" s="254" t="str">
        <f t="shared" si="565"/>
        <v>Türkiye</v>
      </c>
      <c r="CZ54" s="258"/>
      <c r="DA54" s="258"/>
      <c r="DB54" s="361">
        <f t="shared" si="710"/>
        <v>0</v>
      </c>
      <c r="DC54" s="255" t="str">
        <f t="shared" si="566"/>
        <v/>
      </c>
      <c r="DD54" s="255" t="str">
        <f>IF((DC54&lt;&gt;""),IF(OR($F54&lt;&gt;$G54,PrSettings!$M$4="●"),(($F54-$G54)=(CZ54-DA54))*1,0),"")</f>
        <v/>
      </c>
      <c r="DE54" s="255" t="str">
        <f t="shared" si="567"/>
        <v/>
      </c>
      <c r="DF54" s="255" t="str">
        <f>IF(DC54&lt;&gt;"",IF(ABS($F54-$G54)&gt;=PrSettings!$M$7,(ABS($F54-$G54-CZ54+DA54)&lt;=1)*1,IF(AND(DC54,$F54=$G54,$F54&gt;=PrSettings!$M$6),(ABS(CZ54-$F54)&lt;=1)*1,IF(AND(ABS($F54-$G54-CZ54+DA54)&lt;=1,$F54+$G54&gt;=PrSettings!$M$8),(ABS(CZ54-$F54)&lt;=1)*(ABS(DA54-$G54)&lt;=1)*1,""))),"")</f>
        <v/>
      </c>
      <c r="DG54" s="362">
        <f t="shared" si="568"/>
        <v>2</v>
      </c>
      <c r="DH54" s="133"/>
      <c r="DI54" s="253">
        <f t="shared" si="371"/>
        <v>9</v>
      </c>
      <c r="DJ54" s="254" t="str">
        <f t="shared" si="569"/>
        <v>Denmark</v>
      </c>
      <c r="DK54" s="255">
        <f t="shared" si="570"/>
        <v>7</v>
      </c>
      <c r="DL54" s="254" t="str">
        <f t="shared" si="571"/>
        <v>Türkiye</v>
      </c>
      <c r="DM54" s="258"/>
      <c r="DN54" s="258"/>
      <c r="DO54" s="361">
        <f t="shared" si="711"/>
        <v>0</v>
      </c>
      <c r="DP54" s="255" t="str">
        <f t="shared" si="572"/>
        <v/>
      </c>
      <c r="DQ54" s="255" t="str">
        <f>IF((DP54&lt;&gt;""),IF(OR($F54&lt;&gt;$G54,PrSettings!$M$4="●"),(($F54-$G54)=(DM54-DN54))*1,0),"")</f>
        <v/>
      </c>
      <c r="DR54" s="255" t="str">
        <f t="shared" si="573"/>
        <v/>
      </c>
      <c r="DS54" s="255" t="str">
        <f>IF(DP54&lt;&gt;"",IF(ABS($F54-$G54)&gt;=PrSettings!$M$7,(ABS($F54-$G54-DM54+DN54)&lt;=1)*1,IF(AND(DP54,$F54=$G54,$F54&gt;=PrSettings!$M$6),(ABS(DM54-$F54)&lt;=1)*1,IF(AND(ABS($F54-$G54-DM54+DN54)&lt;=1,$F54+$G54&gt;=PrSettings!$M$8),(ABS(DM54-$F54)&lt;=1)*(ABS(DN54-$G54)&lt;=1)*1,""))),"")</f>
        <v/>
      </c>
      <c r="DT54" s="362">
        <f t="shared" si="574"/>
        <v>2</v>
      </c>
      <c r="DU54" s="133"/>
      <c r="DV54" s="253">
        <f t="shared" si="375"/>
        <v>9</v>
      </c>
      <c r="DW54" s="254" t="str">
        <f t="shared" si="575"/>
        <v>Denmark</v>
      </c>
      <c r="DX54" s="255">
        <f t="shared" si="576"/>
        <v>7</v>
      </c>
      <c r="DY54" s="254" t="str">
        <f t="shared" si="577"/>
        <v>Türkiye</v>
      </c>
      <c r="DZ54" s="258"/>
      <c r="EA54" s="258"/>
      <c r="EB54" s="361">
        <f t="shared" si="712"/>
        <v>0</v>
      </c>
      <c r="EC54" s="255" t="str">
        <f t="shared" si="578"/>
        <v/>
      </c>
      <c r="ED54" s="255" t="str">
        <f>IF((EC54&lt;&gt;""),IF(OR($F54&lt;&gt;$G54,PrSettings!$M$4="●"),(($F54-$G54)=(DZ54-EA54))*1,0),"")</f>
        <v/>
      </c>
      <c r="EE54" s="255" t="str">
        <f t="shared" si="579"/>
        <v/>
      </c>
      <c r="EF54" s="255" t="str">
        <f>IF(EC54&lt;&gt;"",IF(ABS($F54-$G54)&gt;=PrSettings!$M$7,(ABS($F54-$G54-DZ54+EA54)&lt;=1)*1,IF(AND(EC54,$F54=$G54,$F54&gt;=PrSettings!$M$6),(ABS(DZ54-$F54)&lt;=1)*1,IF(AND(ABS($F54-$G54-DZ54+EA54)&lt;=1,$F54+$G54&gt;=PrSettings!$M$8),(ABS(DZ54-$F54)&lt;=1)*(ABS(EA54-$G54)&lt;=1)*1,""))),"")</f>
        <v/>
      </c>
      <c r="EG54" s="362">
        <f t="shared" si="580"/>
        <v>2</v>
      </c>
      <c r="EH54" s="133"/>
      <c r="EI54" s="253">
        <f t="shared" si="379"/>
        <v>9</v>
      </c>
      <c r="EJ54" s="254" t="str">
        <f t="shared" si="581"/>
        <v>Denmark</v>
      </c>
      <c r="EK54" s="255">
        <f t="shared" si="582"/>
        <v>7</v>
      </c>
      <c r="EL54" s="254" t="str">
        <f t="shared" si="583"/>
        <v>Türkiye</v>
      </c>
      <c r="EM54" s="258"/>
      <c r="EN54" s="258"/>
      <c r="EO54" s="361">
        <f t="shared" si="713"/>
        <v>0</v>
      </c>
      <c r="EP54" s="255" t="str">
        <f t="shared" si="584"/>
        <v/>
      </c>
      <c r="EQ54" s="255" t="str">
        <f>IF((EP54&lt;&gt;""),IF(OR($F54&lt;&gt;$G54,PrSettings!$M$4="●"),(($F54-$G54)=(EM54-EN54))*1,0),"")</f>
        <v/>
      </c>
      <c r="ER54" s="255" t="str">
        <f t="shared" si="585"/>
        <v/>
      </c>
      <c r="ES54" s="255" t="str">
        <f>IF(EP54&lt;&gt;"",IF(ABS($F54-$G54)&gt;=PrSettings!$M$7,(ABS($F54-$G54-EM54+EN54)&lt;=1)*1,IF(AND(EP54,$F54=$G54,$F54&gt;=PrSettings!$M$6),(ABS(EM54-$F54)&lt;=1)*1,IF(AND(ABS($F54-$G54-EM54+EN54)&lt;=1,$F54+$G54&gt;=PrSettings!$M$8),(ABS(EM54-$F54)&lt;=1)*(ABS(EN54-$G54)&lt;=1)*1,""))),"")</f>
        <v/>
      </c>
      <c r="ET54" s="362">
        <f t="shared" si="586"/>
        <v>2</v>
      </c>
      <c r="EU54" s="133"/>
      <c r="EV54" s="253">
        <f t="shared" si="383"/>
        <v>9</v>
      </c>
      <c r="EW54" s="254" t="str">
        <f t="shared" si="587"/>
        <v>Denmark</v>
      </c>
      <c r="EX54" s="255">
        <f t="shared" si="588"/>
        <v>7</v>
      </c>
      <c r="EY54" s="254" t="str">
        <f t="shared" si="589"/>
        <v>Türkiye</v>
      </c>
      <c r="EZ54" s="258"/>
      <c r="FA54" s="258"/>
      <c r="FB54" s="361">
        <f t="shared" si="714"/>
        <v>0</v>
      </c>
      <c r="FC54" s="255" t="str">
        <f t="shared" si="590"/>
        <v/>
      </c>
      <c r="FD54" s="255" t="str">
        <f>IF((FC54&lt;&gt;""),IF(OR($F54&lt;&gt;$G54,PrSettings!$M$4="●"),(($F54-$G54)=(EZ54-FA54))*1,0),"")</f>
        <v/>
      </c>
      <c r="FE54" s="255" t="str">
        <f t="shared" si="591"/>
        <v/>
      </c>
      <c r="FF54" s="255" t="str">
        <f>IF(FC54&lt;&gt;"",IF(ABS($F54-$G54)&gt;=PrSettings!$M$7,(ABS($F54-$G54-EZ54+FA54)&lt;=1)*1,IF(AND(FC54,$F54=$G54,$F54&gt;=PrSettings!$M$6),(ABS(EZ54-$F54)&lt;=1)*1,IF(AND(ABS($F54-$G54-EZ54+FA54)&lt;=1,$F54+$G54&gt;=PrSettings!$M$8),(ABS(EZ54-$F54)&lt;=1)*(ABS(FA54-$G54)&lt;=1)*1,""))),"")</f>
        <v/>
      </c>
      <c r="FG54" s="362">
        <f t="shared" si="592"/>
        <v>2</v>
      </c>
      <c r="FH54" s="133"/>
      <c r="FI54" s="253">
        <f t="shared" si="387"/>
        <v>9</v>
      </c>
      <c r="FJ54" s="254" t="str">
        <f t="shared" si="593"/>
        <v>Denmark</v>
      </c>
      <c r="FK54" s="255">
        <f t="shared" si="594"/>
        <v>7</v>
      </c>
      <c r="FL54" s="254" t="str">
        <f t="shared" si="595"/>
        <v>Türkiye</v>
      </c>
      <c r="FM54" s="258"/>
      <c r="FN54" s="258"/>
      <c r="FO54" s="361">
        <f t="shared" si="715"/>
        <v>0</v>
      </c>
      <c r="FP54" s="255" t="str">
        <f t="shared" si="596"/>
        <v/>
      </c>
      <c r="FQ54" s="255" t="str">
        <f>IF((FP54&lt;&gt;""),IF(OR($F54&lt;&gt;$G54,PrSettings!$M$4="●"),(($F54-$G54)=(FM54-FN54))*1,0),"")</f>
        <v/>
      </c>
      <c r="FR54" s="255" t="str">
        <f t="shared" si="597"/>
        <v/>
      </c>
      <c r="FS54" s="255" t="str">
        <f>IF(FP54&lt;&gt;"",IF(ABS($F54-$G54)&gt;=PrSettings!$M$7,(ABS($F54-$G54-FM54+FN54)&lt;=1)*1,IF(AND(FP54,$F54=$G54,$F54&gt;=PrSettings!$M$6),(ABS(FM54-$F54)&lt;=1)*1,IF(AND(ABS($F54-$G54-FM54+FN54)&lt;=1,$F54+$G54&gt;=PrSettings!$M$8),(ABS(FM54-$F54)&lt;=1)*(ABS(FN54-$G54)&lt;=1)*1,""))),"")</f>
        <v/>
      </c>
      <c r="FT54" s="362">
        <f t="shared" si="598"/>
        <v>2</v>
      </c>
      <c r="FU54" s="133"/>
      <c r="FV54" s="253">
        <f t="shared" si="391"/>
        <v>9</v>
      </c>
      <c r="FW54" s="254" t="str">
        <f t="shared" si="599"/>
        <v>Denmark</v>
      </c>
      <c r="FX54" s="255">
        <f t="shared" si="600"/>
        <v>7</v>
      </c>
      <c r="FY54" s="254" t="str">
        <f t="shared" si="601"/>
        <v>Türkiye</v>
      </c>
      <c r="FZ54" s="258"/>
      <c r="GA54" s="258"/>
      <c r="GB54" s="361">
        <f t="shared" si="716"/>
        <v>0</v>
      </c>
      <c r="GC54" s="255" t="str">
        <f t="shared" si="602"/>
        <v/>
      </c>
      <c r="GD54" s="255" t="str">
        <f>IF((GC54&lt;&gt;""),IF(OR($F54&lt;&gt;$G54,PrSettings!$M$4="●"),(($F54-$G54)=(FZ54-GA54))*1,0),"")</f>
        <v/>
      </c>
      <c r="GE54" s="255" t="str">
        <f t="shared" si="603"/>
        <v/>
      </c>
      <c r="GF54" s="255" t="str">
        <f>IF(GC54&lt;&gt;"",IF(ABS($F54-$G54)&gt;=PrSettings!$M$7,(ABS($F54-$G54-FZ54+GA54)&lt;=1)*1,IF(AND(GC54,$F54=$G54,$F54&gt;=PrSettings!$M$6),(ABS(FZ54-$F54)&lt;=1)*1,IF(AND(ABS($F54-$G54-FZ54+GA54)&lt;=1,$F54+$G54&gt;=PrSettings!$M$8),(ABS(FZ54-$F54)&lt;=1)*(ABS(GA54-$G54)&lt;=1)*1,""))),"")</f>
        <v/>
      </c>
      <c r="GG54" s="362">
        <f t="shared" si="604"/>
        <v>2</v>
      </c>
      <c r="GH54" s="133"/>
      <c r="GI54" s="253">
        <f t="shared" si="395"/>
        <v>9</v>
      </c>
      <c r="GJ54" s="254" t="str">
        <f t="shared" si="605"/>
        <v>Denmark</v>
      </c>
      <c r="GK54" s="255">
        <f t="shared" si="606"/>
        <v>7</v>
      </c>
      <c r="GL54" s="254" t="str">
        <f t="shared" si="607"/>
        <v>Türkiye</v>
      </c>
      <c r="GM54" s="258"/>
      <c r="GN54" s="258"/>
      <c r="GO54" s="361">
        <f t="shared" si="717"/>
        <v>0</v>
      </c>
      <c r="GP54" s="255" t="str">
        <f t="shared" si="608"/>
        <v/>
      </c>
      <c r="GQ54" s="255" t="str">
        <f>IF((GP54&lt;&gt;""),IF(OR($F54&lt;&gt;$G54,PrSettings!$M$4="●"),(($F54-$G54)=(GM54-GN54))*1,0),"")</f>
        <v/>
      </c>
      <c r="GR54" s="255" t="str">
        <f t="shared" si="609"/>
        <v/>
      </c>
      <c r="GS54" s="255" t="str">
        <f>IF(GP54&lt;&gt;"",IF(ABS($F54-$G54)&gt;=PrSettings!$M$7,(ABS($F54-$G54-GM54+GN54)&lt;=1)*1,IF(AND(GP54,$F54=$G54,$F54&gt;=PrSettings!$M$6),(ABS(GM54-$F54)&lt;=1)*1,IF(AND(ABS($F54-$G54-GM54+GN54)&lt;=1,$F54+$G54&gt;=PrSettings!$M$8),(ABS(GM54-$F54)&lt;=1)*(ABS(GN54-$G54)&lt;=1)*1,""))),"")</f>
        <v/>
      </c>
      <c r="GT54" s="362">
        <f t="shared" si="610"/>
        <v>2</v>
      </c>
      <c r="GU54" s="133"/>
      <c r="GV54" s="253">
        <f t="shared" si="399"/>
        <v>9</v>
      </c>
      <c r="GW54" s="254" t="str">
        <f t="shared" si="611"/>
        <v>Denmark</v>
      </c>
      <c r="GX54" s="255">
        <f t="shared" si="612"/>
        <v>7</v>
      </c>
      <c r="GY54" s="254" t="str">
        <f t="shared" si="613"/>
        <v>Türkiye</v>
      </c>
      <c r="GZ54" s="258"/>
      <c r="HA54" s="258"/>
      <c r="HB54" s="361">
        <f t="shared" si="718"/>
        <v>0</v>
      </c>
      <c r="HC54" s="255" t="str">
        <f t="shared" si="614"/>
        <v/>
      </c>
      <c r="HD54" s="255" t="str">
        <f>IF((HC54&lt;&gt;""),IF(OR($F54&lt;&gt;$G54,PrSettings!$M$4="●"),(($F54-$G54)=(GZ54-HA54))*1,0),"")</f>
        <v/>
      </c>
      <c r="HE54" s="255" t="str">
        <f t="shared" si="615"/>
        <v/>
      </c>
      <c r="HF54" s="255" t="str">
        <f>IF(HC54&lt;&gt;"",IF(ABS($F54-$G54)&gt;=PrSettings!$M$7,(ABS($F54-$G54-GZ54+HA54)&lt;=1)*1,IF(AND(HC54,$F54=$G54,$F54&gt;=PrSettings!$M$6),(ABS(GZ54-$F54)&lt;=1)*1,IF(AND(ABS($F54-$G54-GZ54+HA54)&lt;=1,$F54+$G54&gt;=PrSettings!$M$8),(ABS(GZ54-$F54)&lt;=1)*(ABS(HA54-$G54)&lt;=1)*1,""))),"")</f>
        <v/>
      </c>
      <c r="HG54" s="362">
        <f t="shared" si="616"/>
        <v>2</v>
      </c>
      <c r="HH54" s="133"/>
      <c r="HI54" s="253">
        <f t="shared" si="403"/>
        <v>9</v>
      </c>
      <c r="HJ54" s="254" t="str">
        <f t="shared" si="617"/>
        <v>Denmark</v>
      </c>
      <c r="HK54" s="255">
        <f t="shared" si="618"/>
        <v>7</v>
      </c>
      <c r="HL54" s="254" t="str">
        <f t="shared" si="619"/>
        <v>Türkiye</v>
      </c>
      <c r="HM54" s="258"/>
      <c r="HN54" s="258"/>
      <c r="HO54" s="361">
        <f t="shared" si="719"/>
        <v>0</v>
      </c>
      <c r="HP54" s="255" t="str">
        <f t="shared" si="620"/>
        <v/>
      </c>
      <c r="HQ54" s="255" t="str">
        <f>IF((HP54&lt;&gt;""),IF(OR($F54&lt;&gt;$G54,PrSettings!$M$4="●"),(($F54-$G54)=(HM54-HN54))*1,0),"")</f>
        <v/>
      </c>
      <c r="HR54" s="255" t="str">
        <f t="shared" si="621"/>
        <v/>
      </c>
      <c r="HS54" s="255" t="str">
        <f>IF(HP54&lt;&gt;"",IF(ABS($F54-$G54)&gt;=PrSettings!$M$7,(ABS($F54-$G54-HM54+HN54)&lt;=1)*1,IF(AND(HP54,$F54=$G54,$F54&gt;=PrSettings!$M$6),(ABS(HM54-$F54)&lt;=1)*1,IF(AND(ABS($F54-$G54-HM54+HN54)&lt;=1,$F54+$G54&gt;=PrSettings!$M$8),(ABS(HM54-$F54)&lt;=1)*(ABS(HN54-$G54)&lt;=1)*1,""))),"")</f>
        <v/>
      </c>
      <c r="HT54" s="362">
        <f t="shared" si="622"/>
        <v>2</v>
      </c>
      <c r="HU54" s="133"/>
      <c r="HV54" s="253">
        <f t="shared" si="407"/>
        <v>9</v>
      </c>
      <c r="HW54" s="254" t="str">
        <f t="shared" si="623"/>
        <v>Denmark</v>
      </c>
      <c r="HX54" s="255">
        <f t="shared" si="624"/>
        <v>7</v>
      </c>
      <c r="HY54" s="254" t="str">
        <f t="shared" si="625"/>
        <v>Türkiye</v>
      </c>
      <c r="HZ54" s="258"/>
      <c r="IA54" s="258"/>
      <c r="IB54" s="361">
        <f t="shared" si="720"/>
        <v>0</v>
      </c>
      <c r="IC54" s="255" t="str">
        <f t="shared" si="626"/>
        <v/>
      </c>
      <c r="ID54" s="255" t="str">
        <f>IF((IC54&lt;&gt;""),IF(OR($F54&lt;&gt;$G54,PrSettings!$M$4="●"),(($F54-$G54)=(HZ54-IA54))*1,0),"")</f>
        <v/>
      </c>
      <c r="IE54" s="255" t="str">
        <f t="shared" si="627"/>
        <v/>
      </c>
      <c r="IF54" s="255" t="str">
        <f>IF(IC54&lt;&gt;"",IF(ABS($F54-$G54)&gt;=PrSettings!$M$7,(ABS($F54-$G54-HZ54+IA54)&lt;=1)*1,IF(AND(IC54,$F54=$G54,$F54&gt;=PrSettings!$M$6),(ABS(HZ54-$F54)&lt;=1)*1,IF(AND(ABS($F54-$G54-HZ54+IA54)&lt;=1,$F54+$G54&gt;=PrSettings!$M$8),(ABS(HZ54-$F54)&lt;=1)*(ABS(IA54-$G54)&lt;=1)*1,""))),"")</f>
        <v/>
      </c>
      <c r="IG54" s="362">
        <f t="shared" si="628"/>
        <v>2</v>
      </c>
      <c r="IH54" s="133"/>
      <c r="II54" s="253">
        <f t="shared" si="411"/>
        <v>9</v>
      </c>
      <c r="IJ54" s="254" t="str">
        <f t="shared" si="629"/>
        <v>Denmark</v>
      </c>
      <c r="IK54" s="255">
        <f t="shared" si="630"/>
        <v>7</v>
      </c>
      <c r="IL54" s="254" t="str">
        <f t="shared" si="631"/>
        <v>Türkiye</v>
      </c>
      <c r="IM54" s="258"/>
      <c r="IN54" s="258"/>
      <c r="IO54" s="361">
        <f t="shared" si="721"/>
        <v>0</v>
      </c>
      <c r="IP54" s="255" t="str">
        <f t="shared" si="632"/>
        <v/>
      </c>
      <c r="IQ54" s="255" t="str">
        <f>IF((IP54&lt;&gt;""),IF(OR($F54&lt;&gt;$G54,PrSettings!$M$4="●"),(($F54-$G54)=(IM54-IN54))*1,0),"")</f>
        <v/>
      </c>
      <c r="IR54" s="255" t="str">
        <f t="shared" si="633"/>
        <v/>
      </c>
      <c r="IS54" s="255" t="str">
        <f>IF(IP54&lt;&gt;"",IF(ABS($F54-$G54)&gt;=PrSettings!$M$7,(ABS($F54-$G54-IM54+IN54)&lt;=1)*1,IF(AND(IP54,$F54=$G54,$F54&gt;=PrSettings!$M$6),(ABS(IM54-$F54)&lt;=1)*1,IF(AND(ABS($F54-$G54-IM54+IN54)&lt;=1,$F54+$G54&gt;=PrSettings!$M$8),(ABS(IM54-$F54)&lt;=1)*(ABS(IN54-$G54)&lt;=1)*1,""))),"")</f>
        <v/>
      </c>
      <c r="IT54" s="362">
        <f t="shared" si="634"/>
        <v>2</v>
      </c>
      <c r="IU54" s="133"/>
      <c r="IV54" s="253">
        <f t="shared" si="415"/>
        <v>9</v>
      </c>
      <c r="IW54" s="254" t="str">
        <f t="shared" si="635"/>
        <v>Denmark</v>
      </c>
      <c r="IX54" s="255">
        <f t="shared" si="636"/>
        <v>7</v>
      </c>
      <c r="IY54" s="254" t="str">
        <f t="shared" si="637"/>
        <v>Türkiye</v>
      </c>
      <c r="IZ54" s="258"/>
      <c r="JA54" s="258"/>
      <c r="JB54" s="361">
        <f t="shared" si="722"/>
        <v>0</v>
      </c>
      <c r="JC54" s="255" t="str">
        <f t="shared" si="638"/>
        <v/>
      </c>
      <c r="JD54" s="255" t="str">
        <f>IF((JC54&lt;&gt;""),IF(OR($F54&lt;&gt;$G54,PrSettings!$M$4="●"),(($F54-$G54)=(IZ54-JA54))*1,0),"")</f>
        <v/>
      </c>
      <c r="JE54" s="255" t="str">
        <f t="shared" si="639"/>
        <v/>
      </c>
      <c r="JF54" s="255" t="str">
        <f>IF(JC54&lt;&gt;"",IF(ABS($F54-$G54)&gt;=PrSettings!$M$7,(ABS($F54-$G54-IZ54+JA54)&lt;=1)*1,IF(AND(JC54,$F54=$G54,$F54&gt;=PrSettings!$M$6),(ABS(IZ54-$F54)&lt;=1)*1,IF(AND(ABS($F54-$G54-IZ54+JA54)&lt;=1,$F54+$G54&gt;=PrSettings!$M$8),(ABS(IZ54-$F54)&lt;=1)*(ABS(JA54-$G54)&lt;=1)*1,""))),"")</f>
        <v/>
      </c>
      <c r="JG54" s="362">
        <f t="shared" si="640"/>
        <v>2</v>
      </c>
      <c r="JH54" s="133"/>
      <c r="JI54" s="253">
        <f t="shared" si="419"/>
        <v>9</v>
      </c>
      <c r="JJ54" s="254" t="str">
        <f t="shared" si="641"/>
        <v>Denmark</v>
      </c>
      <c r="JK54" s="255">
        <f t="shared" si="642"/>
        <v>7</v>
      </c>
      <c r="JL54" s="254" t="str">
        <f t="shared" si="643"/>
        <v>Türkiye</v>
      </c>
      <c r="JM54" s="258"/>
      <c r="JN54" s="258"/>
      <c r="JO54" s="361">
        <f t="shared" si="723"/>
        <v>0</v>
      </c>
      <c r="JP54" s="255" t="str">
        <f t="shared" si="644"/>
        <v/>
      </c>
      <c r="JQ54" s="255" t="str">
        <f>IF((JP54&lt;&gt;""),IF(OR($F54&lt;&gt;$G54,PrSettings!$M$4="●"),(($F54-$G54)=(JM54-JN54))*1,0),"")</f>
        <v/>
      </c>
      <c r="JR54" s="255" t="str">
        <f t="shared" si="645"/>
        <v/>
      </c>
      <c r="JS54" s="255" t="str">
        <f>IF(JP54&lt;&gt;"",IF(ABS($F54-$G54)&gt;=PrSettings!$M$7,(ABS($F54-$G54-JM54+JN54)&lt;=1)*1,IF(AND(JP54,$F54=$G54,$F54&gt;=PrSettings!$M$6),(ABS(JM54-$F54)&lt;=1)*1,IF(AND(ABS($F54-$G54-JM54+JN54)&lt;=1,$F54+$G54&gt;=PrSettings!$M$8),(ABS(JM54-$F54)&lt;=1)*(ABS(JN54-$G54)&lt;=1)*1,""))),"")</f>
        <v/>
      </c>
      <c r="JT54" s="362">
        <f t="shared" si="646"/>
        <v>2</v>
      </c>
      <c r="JU54" s="133"/>
      <c r="JV54" s="253">
        <f t="shared" si="423"/>
        <v>9</v>
      </c>
      <c r="JW54" s="254" t="str">
        <f t="shared" si="647"/>
        <v>Denmark</v>
      </c>
      <c r="JX54" s="255">
        <f t="shared" si="648"/>
        <v>7</v>
      </c>
      <c r="JY54" s="254" t="str">
        <f t="shared" si="649"/>
        <v>Türkiye</v>
      </c>
      <c r="JZ54" s="258"/>
      <c r="KA54" s="258"/>
      <c r="KB54" s="361">
        <f t="shared" si="724"/>
        <v>0</v>
      </c>
      <c r="KC54" s="255" t="str">
        <f t="shared" si="650"/>
        <v/>
      </c>
      <c r="KD54" s="255" t="str">
        <f>IF((KC54&lt;&gt;""),IF(OR($F54&lt;&gt;$G54,PrSettings!$M$4="●"),(($F54-$G54)=(JZ54-KA54))*1,0),"")</f>
        <v/>
      </c>
      <c r="KE54" s="255" t="str">
        <f t="shared" si="651"/>
        <v/>
      </c>
      <c r="KF54" s="255" t="str">
        <f>IF(KC54&lt;&gt;"",IF(ABS($F54-$G54)&gt;=PrSettings!$M$7,(ABS($F54-$G54-JZ54+KA54)&lt;=1)*1,IF(AND(KC54,$F54=$G54,$F54&gt;=PrSettings!$M$6),(ABS(JZ54-$F54)&lt;=1)*1,IF(AND(ABS($F54-$G54-JZ54+KA54)&lt;=1,$F54+$G54&gt;=PrSettings!$M$8),(ABS(JZ54-$F54)&lt;=1)*(ABS(KA54-$G54)&lt;=1)*1,""))),"")</f>
        <v/>
      </c>
      <c r="KG54" s="362">
        <f t="shared" si="652"/>
        <v>2</v>
      </c>
      <c r="KH54" s="133"/>
      <c r="KI54" s="253">
        <f t="shared" si="427"/>
        <v>9</v>
      </c>
      <c r="KJ54" s="254" t="str">
        <f t="shared" si="653"/>
        <v>Denmark</v>
      </c>
      <c r="KK54" s="255">
        <f t="shared" si="654"/>
        <v>7</v>
      </c>
      <c r="KL54" s="254" t="str">
        <f t="shared" si="655"/>
        <v>Türkiye</v>
      </c>
      <c r="KM54" s="258"/>
      <c r="KN54" s="258"/>
      <c r="KO54" s="361">
        <f t="shared" si="725"/>
        <v>0</v>
      </c>
      <c r="KP54" s="255" t="str">
        <f t="shared" si="656"/>
        <v/>
      </c>
      <c r="KQ54" s="255" t="str">
        <f>IF((KP54&lt;&gt;""),IF(OR($F54&lt;&gt;$G54,PrSettings!$M$4="●"),(($F54-$G54)=(KM54-KN54))*1,0),"")</f>
        <v/>
      </c>
      <c r="KR54" s="255" t="str">
        <f t="shared" si="657"/>
        <v/>
      </c>
      <c r="KS54" s="255" t="str">
        <f>IF(KP54&lt;&gt;"",IF(ABS($F54-$G54)&gt;=PrSettings!$M$7,(ABS($F54-$G54-KM54+KN54)&lt;=1)*1,IF(AND(KP54,$F54=$G54,$F54&gt;=PrSettings!$M$6),(ABS(KM54-$F54)&lt;=1)*1,IF(AND(ABS($F54-$G54-KM54+KN54)&lt;=1,$F54+$G54&gt;=PrSettings!$M$8),(ABS(KM54-$F54)&lt;=1)*(ABS(KN54-$G54)&lt;=1)*1,""))),"")</f>
        <v/>
      </c>
      <c r="KT54" s="362">
        <f t="shared" si="658"/>
        <v>2</v>
      </c>
      <c r="KU54" s="133"/>
      <c r="KV54" s="253">
        <f t="shared" si="431"/>
        <v>9</v>
      </c>
      <c r="KW54" s="254" t="str">
        <f t="shared" si="659"/>
        <v>Denmark</v>
      </c>
      <c r="KX54" s="255">
        <f t="shared" si="660"/>
        <v>7</v>
      </c>
      <c r="KY54" s="254" t="str">
        <f t="shared" si="661"/>
        <v>Türkiye</v>
      </c>
      <c r="KZ54" s="258"/>
      <c r="LA54" s="258"/>
      <c r="LB54" s="361">
        <f t="shared" si="726"/>
        <v>0</v>
      </c>
      <c r="LC54" s="255" t="str">
        <f t="shared" si="662"/>
        <v/>
      </c>
      <c r="LD54" s="255" t="str">
        <f>IF((LC54&lt;&gt;""),IF(OR($F54&lt;&gt;$G54,PrSettings!$M$4="●"),(($F54-$G54)=(KZ54-LA54))*1,0),"")</f>
        <v/>
      </c>
      <c r="LE54" s="255" t="str">
        <f t="shared" si="663"/>
        <v/>
      </c>
      <c r="LF54" s="255" t="str">
        <f>IF(LC54&lt;&gt;"",IF(ABS($F54-$G54)&gt;=PrSettings!$M$7,(ABS($F54-$G54-KZ54+LA54)&lt;=1)*1,IF(AND(LC54,$F54=$G54,$F54&gt;=PrSettings!$M$6),(ABS(KZ54-$F54)&lt;=1)*1,IF(AND(ABS($F54-$G54-KZ54+LA54)&lt;=1,$F54+$G54&gt;=PrSettings!$M$8),(ABS(KZ54-$F54)&lt;=1)*(ABS(LA54-$G54)&lt;=1)*1,""))),"")</f>
        <v/>
      </c>
      <c r="LG54" s="362">
        <f t="shared" si="664"/>
        <v>2</v>
      </c>
      <c r="LH54" s="133"/>
      <c r="LI54" s="253">
        <f t="shared" si="435"/>
        <v>9</v>
      </c>
      <c r="LJ54" s="254" t="str">
        <f t="shared" si="665"/>
        <v>Denmark</v>
      </c>
      <c r="LK54" s="255">
        <f t="shared" si="666"/>
        <v>7</v>
      </c>
      <c r="LL54" s="254" t="str">
        <f t="shared" si="667"/>
        <v>Türkiye</v>
      </c>
      <c r="LM54" s="258"/>
      <c r="LN54" s="258"/>
      <c r="LO54" s="361">
        <f t="shared" si="727"/>
        <v>0</v>
      </c>
      <c r="LP54" s="255" t="str">
        <f t="shared" si="668"/>
        <v/>
      </c>
      <c r="LQ54" s="255" t="str">
        <f>IF((LP54&lt;&gt;""),IF(OR($F54&lt;&gt;$G54,PrSettings!$M$4="●"),(($F54-$G54)=(LM54-LN54))*1,0),"")</f>
        <v/>
      </c>
      <c r="LR54" s="255" t="str">
        <f t="shared" si="669"/>
        <v/>
      </c>
      <c r="LS54" s="255" t="str">
        <f>IF(LP54&lt;&gt;"",IF(ABS($F54-$G54)&gt;=PrSettings!$M$7,(ABS($F54-$G54-LM54+LN54)&lt;=1)*1,IF(AND(LP54,$F54=$G54,$F54&gt;=PrSettings!$M$6),(ABS(LM54-$F54)&lt;=1)*1,IF(AND(ABS($F54-$G54-LM54+LN54)&lt;=1,$F54+$G54&gt;=PrSettings!$M$8),(ABS(LM54-$F54)&lt;=1)*(ABS(LN54-$G54)&lt;=1)*1,""))),"")</f>
        <v/>
      </c>
      <c r="LT54" s="362">
        <f t="shared" si="670"/>
        <v>2</v>
      </c>
      <c r="LU54" s="133"/>
      <c r="LV54" s="253">
        <f t="shared" si="439"/>
        <v>9</v>
      </c>
      <c r="LW54" s="254" t="str">
        <f t="shared" si="671"/>
        <v>Denmark</v>
      </c>
      <c r="LX54" s="255">
        <f t="shared" si="672"/>
        <v>7</v>
      </c>
      <c r="LY54" s="254" t="str">
        <f t="shared" si="673"/>
        <v>Türkiye</v>
      </c>
      <c r="LZ54" s="258"/>
      <c r="MA54" s="258"/>
      <c r="MB54" s="361">
        <f t="shared" si="728"/>
        <v>0</v>
      </c>
      <c r="MC54" s="255" t="str">
        <f t="shared" si="674"/>
        <v/>
      </c>
      <c r="MD54" s="255" t="str">
        <f>IF((MC54&lt;&gt;""),IF(OR($F54&lt;&gt;$G54,PrSettings!$M$4="●"),(($F54-$G54)=(LZ54-MA54))*1,0),"")</f>
        <v/>
      </c>
      <c r="ME54" s="255" t="str">
        <f t="shared" si="675"/>
        <v/>
      </c>
      <c r="MF54" s="255" t="str">
        <f>IF(MC54&lt;&gt;"",IF(ABS($F54-$G54)&gt;=PrSettings!$M$7,(ABS($F54-$G54-LZ54+MA54)&lt;=1)*1,IF(AND(MC54,$F54=$G54,$F54&gt;=PrSettings!$M$6),(ABS(LZ54-$F54)&lt;=1)*1,IF(AND(ABS($F54-$G54-LZ54+MA54)&lt;=1,$F54+$G54&gt;=PrSettings!$M$8),(ABS(LZ54-$F54)&lt;=1)*(ABS(MA54-$G54)&lt;=1)*1,""))),"")</f>
        <v/>
      </c>
      <c r="MG54" s="362">
        <f t="shared" si="676"/>
        <v>2</v>
      </c>
    </row>
    <row r="55">
      <c r="A55" s="172"/>
      <c r="B55" s="253">
        <f t="array" ref="B55">IF(C55="","",INDEX(Groups!$C$7:$C$35,MATCH(C55,Groups!$D$7:$D$35,0)))</f>
        <v>6</v>
      </c>
      <c r="C55" s="254" t="str">
        <f>INDIRECT("'"&amp;References!$A$1&amp;"'!"&amp;"$W$54")</f>
        <v>Hungary</v>
      </c>
      <c r="D55" s="255">
        <f t="array" ref="D55">IF(E55="","",INDEX(Groups!$C$7:$C$35,MATCH(E55,Groups!$D$7:$D$35,0)))</f>
        <v>3</v>
      </c>
      <c r="E55" s="254" t="str">
        <f>INDIRECT("'"&amp;References!$A$1&amp;"'!"&amp;"$X$54")</f>
        <v>Spain</v>
      </c>
      <c r="F55" s="256">
        <f>IF(AND(INDIRECT("'"&amp;References!$A$1&amp;"'!"&amp;"$W$55")&lt;&gt;"",INDIRECT("'"&amp;References!$A$1&amp;"'!"&amp;"$X$55")&lt;&gt;""),INDIRECT("'"&amp;References!$A$1&amp;"'!"&amp;"$W$55"),"")</f>
        <v>1</v>
      </c>
      <c r="G55" s="257">
        <f>IF(AND(INDIRECT("'"&amp;References!$A$1&amp;"'!"&amp;"$W$55")&lt;&gt;"",INDIRECT("'"&amp;References!$A$1&amp;"'!"&amp;"$X$55")&lt;&gt;""),INDIRECT("'"&amp;References!$A$1&amp;"'!"&amp;"$X$55"),"")</f>
        <v>3</v>
      </c>
      <c r="H55" s="133"/>
      <c r="I55" s="253">
        <f t="shared" si="339"/>
        <v>6</v>
      </c>
      <c r="J55" s="254" t="str">
        <f t="shared" si="521"/>
        <v>Hungary</v>
      </c>
      <c r="K55" s="255">
        <f t="shared" si="522"/>
        <v>3</v>
      </c>
      <c r="L55" s="254" t="str">
        <f t="shared" si="523"/>
        <v>Spain</v>
      </c>
      <c r="M55" s="258"/>
      <c r="N55" s="258"/>
      <c r="O55" s="361">
        <f t="shared" si="703"/>
        <v>0</v>
      </c>
      <c r="P55" s="255" t="str">
        <f t="shared" si="524"/>
        <v/>
      </c>
      <c r="Q55" s="255" t="str">
        <f>IF((P55&lt;&gt;""),IF(OR($F55&lt;&gt;$G55,PrSettings!$M$4="●"),(($F55-$G55)=(M55-N55))*1,0),"")</f>
        <v/>
      </c>
      <c r="R55" s="255" t="str">
        <f t="shared" si="525"/>
        <v/>
      </c>
      <c r="S55" s="255" t="str">
        <f>IF(P55&lt;&gt;"",IF(ABS($F55-$G55)&gt;=PrSettings!$M$7,(ABS($F55-$G55-M55+N55)&lt;=1)*1,IF(AND(P55,$F55=$G55,$F55&gt;=PrSettings!$M$6),(ABS(M55-$F55)&lt;=1)*1,IF(AND(ABS($F55-$G55-M55+N55)&lt;=1,$F55+$G55&gt;=PrSettings!$M$8),(ABS(M55-$F55)&lt;=1)*(ABS(N55-$G55)&lt;=1)*1,""))),"")</f>
        <v/>
      </c>
      <c r="T55" s="363">
        <f t="shared" si="526"/>
        <v>2</v>
      </c>
      <c r="U55" s="133"/>
      <c r="V55" s="253">
        <f t="shared" si="343"/>
        <v>6</v>
      </c>
      <c r="W55" s="254" t="str">
        <f t="shared" si="527"/>
        <v>Hungary</v>
      </c>
      <c r="X55" s="255">
        <f t="shared" si="528"/>
        <v>3</v>
      </c>
      <c r="Y55" s="254" t="str">
        <f t="shared" si="529"/>
        <v>Spain</v>
      </c>
      <c r="Z55" s="258"/>
      <c r="AA55" s="258"/>
      <c r="AB55" s="361">
        <f t="shared" si="704"/>
        <v>0</v>
      </c>
      <c r="AC55" s="255" t="str">
        <f t="shared" si="530"/>
        <v/>
      </c>
      <c r="AD55" s="255" t="str">
        <f>IF((AC55&lt;&gt;""),IF(OR($F55&lt;&gt;$G55,PrSettings!$M$4="●"),(($F55-$G55)=(Z55-AA55))*1,0),"")</f>
        <v/>
      </c>
      <c r="AE55" s="255" t="str">
        <f t="shared" si="531"/>
        <v/>
      </c>
      <c r="AF55" s="255" t="str">
        <f>IF(AC55&lt;&gt;"",IF(ABS($F55-$G55)&gt;=PrSettings!$M$7,(ABS($F55-$G55-Z55+AA55)&lt;=1)*1,IF(AND(AC55,$F55=$G55,$F55&gt;=PrSettings!$M$6),(ABS(Z55-$F55)&lt;=1)*1,IF(AND(ABS($F55-$G55-Z55+AA55)&lt;=1,$F55+$G55&gt;=PrSettings!$M$8),(ABS(Z55-$F55)&lt;=1)*(ABS(AA55-$G55)&lt;=1)*1,""))),"")</f>
        <v/>
      </c>
      <c r="AG55" s="363">
        <f t="shared" si="532"/>
        <v>2</v>
      </c>
      <c r="AH55" s="133"/>
      <c r="AI55" s="253">
        <f t="shared" si="347"/>
        <v>6</v>
      </c>
      <c r="AJ55" s="254" t="str">
        <f t="shared" si="533"/>
        <v>Hungary</v>
      </c>
      <c r="AK55" s="255">
        <f t="shared" si="534"/>
        <v>3</v>
      </c>
      <c r="AL55" s="254" t="str">
        <f t="shared" si="535"/>
        <v>Spain</v>
      </c>
      <c r="AM55" s="258"/>
      <c r="AN55" s="258"/>
      <c r="AO55" s="361">
        <f t="shared" si="705"/>
        <v>0</v>
      </c>
      <c r="AP55" s="255" t="str">
        <f t="shared" si="536"/>
        <v/>
      </c>
      <c r="AQ55" s="255" t="str">
        <f>IF((AP55&lt;&gt;""),IF(OR($F55&lt;&gt;$G55,PrSettings!$M$4="●"),(($F55-$G55)=(AM55-AN55))*1,0),"")</f>
        <v/>
      </c>
      <c r="AR55" s="255" t="str">
        <f t="shared" si="537"/>
        <v/>
      </c>
      <c r="AS55" s="255" t="str">
        <f>IF(AP55&lt;&gt;"",IF(ABS($F55-$G55)&gt;=PrSettings!$M$7,(ABS($F55-$G55-AM55+AN55)&lt;=1)*1,IF(AND(AP55,$F55=$G55,$F55&gt;=PrSettings!$M$6),(ABS(AM55-$F55)&lt;=1)*1,IF(AND(ABS($F55-$G55-AM55+AN55)&lt;=1,$F55+$G55&gt;=PrSettings!$M$8),(ABS(AM55-$F55)&lt;=1)*(ABS(AN55-$G55)&lt;=1)*1,""))),"")</f>
        <v/>
      </c>
      <c r="AT55" s="363">
        <f t="shared" si="538"/>
        <v>2</v>
      </c>
      <c r="AU55" s="133"/>
      <c r="AV55" s="253">
        <f t="shared" si="351"/>
        <v>6</v>
      </c>
      <c r="AW55" s="254" t="str">
        <f t="shared" si="539"/>
        <v>Hungary</v>
      </c>
      <c r="AX55" s="255">
        <f t="shared" si="540"/>
        <v>3</v>
      </c>
      <c r="AY55" s="254" t="str">
        <f t="shared" si="541"/>
        <v>Spain</v>
      </c>
      <c r="AZ55" s="258"/>
      <c r="BA55" s="258"/>
      <c r="BB55" s="361">
        <f t="shared" si="706"/>
        <v>0</v>
      </c>
      <c r="BC55" s="255" t="str">
        <f t="shared" si="542"/>
        <v/>
      </c>
      <c r="BD55" s="255" t="str">
        <f>IF((BC55&lt;&gt;""),IF(OR($F55&lt;&gt;$G55,PrSettings!$M$4="●"),(($F55-$G55)=(AZ55-BA55))*1,0),"")</f>
        <v/>
      </c>
      <c r="BE55" s="255" t="str">
        <f t="shared" si="543"/>
        <v/>
      </c>
      <c r="BF55" s="255" t="str">
        <f>IF(BC55&lt;&gt;"",IF(ABS($F55-$G55)&gt;=PrSettings!$M$7,(ABS($F55-$G55-AZ55+BA55)&lt;=1)*1,IF(AND(BC55,$F55=$G55,$F55&gt;=PrSettings!$M$6),(ABS(AZ55-$F55)&lt;=1)*1,IF(AND(ABS($F55-$G55-AZ55+BA55)&lt;=1,$F55+$G55&gt;=PrSettings!$M$8),(ABS(AZ55-$F55)&lt;=1)*(ABS(BA55-$G55)&lt;=1)*1,""))),"")</f>
        <v/>
      </c>
      <c r="BG55" s="363">
        <f t="shared" si="544"/>
        <v>2</v>
      </c>
      <c r="BH55" s="133"/>
      <c r="BI55" s="253">
        <f t="shared" si="355"/>
        <v>6</v>
      </c>
      <c r="BJ55" s="254" t="str">
        <f t="shared" si="545"/>
        <v>Hungary</v>
      </c>
      <c r="BK55" s="255">
        <f t="shared" si="546"/>
        <v>3</v>
      </c>
      <c r="BL55" s="254" t="str">
        <f t="shared" si="547"/>
        <v>Spain</v>
      </c>
      <c r="BM55" s="258"/>
      <c r="BN55" s="258"/>
      <c r="BO55" s="361">
        <f t="shared" si="707"/>
        <v>0</v>
      </c>
      <c r="BP55" s="255" t="str">
        <f t="shared" si="548"/>
        <v/>
      </c>
      <c r="BQ55" s="255" t="str">
        <f>IF((BP55&lt;&gt;""),IF(OR($F55&lt;&gt;$G55,PrSettings!$M$4="●"),(($F55-$G55)=(BM55-BN55))*1,0),"")</f>
        <v/>
      </c>
      <c r="BR55" s="255" t="str">
        <f t="shared" si="549"/>
        <v/>
      </c>
      <c r="BS55" s="255" t="str">
        <f>IF(BP55&lt;&gt;"",IF(ABS($F55-$G55)&gt;=PrSettings!$M$7,(ABS($F55-$G55-BM55+BN55)&lt;=1)*1,IF(AND(BP55,$F55=$G55,$F55&gt;=PrSettings!$M$6),(ABS(BM55-$F55)&lt;=1)*1,IF(AND(ABS($F55-$G55-BM55+BN55)&lt;=1,$F55+$G55&gt;=PrSettings!$M$8),(ABS(BM55-$F55)&lt;=1)*(ABS(BN55-$G55)&lt;=1)*1,""))),"")</f>
        <v/>
      </c>
      <c r="BT55" s="363">
        <f t="shared" si="550"/>
        <v>2</v>
      </c>
      <c r="BU55" s="133"/>
      <c r="BV55" s="253">
        <f t="shared" si="359"/>
        <v>6</v>
      </c>
      <c r="BW55" s="254" t="str">
        <f t="shared" si="551"/>
        <v>Hungary</v>
      </c>
      <c r="BX55" s="255">
        <f t="shared" si="552"/>
        <v>3</v>
      </c>
      <c r="BY55" s="254" t="str">
        <f t="shared" si="553"/>
        <v>Spain</v>
      </c>
      <c r="BZ55" s="258"/>
      <c r="CA55" s="258"/>
      <c r="CB55" s="361">
        <f t="shared" si="708"/>
        <v>0</v>
      </c>
      <c r="CC55" s="255" t="str">
        <f t="shared" si="554"/>
        <v/>
      </c>
      <c r="CD55" s="255" t="str">
        <f>IF((CC55&lt;&gt;""),IF(OR($F55&lt;&gt;$G55,PrSettings!$M$4="●"),(($F55-$G55)=(BZ55-CA55))*1,0),"")</f>
        <v/>
      </c>
      <c r="CE55" s="255" t="str">
        <f t="shared" si="555"/>
        <v/>
      </c>
      <c r="CF55" s="255" t="str">
        <f>IF(CC55&lt;&gt;"",IF(ABS($F55-$G55)&gt;=PrSettings!$M$7,(ABS($F55-$G55-BZ55+CA55)&lt;=1)*1,IF(AND(CC55,$F55=$G55,$F55&gt;=PrSettings!$M$6),(ABS(BZ55-$F55)&lt;=1)*1,IF(AND(ABS($F55-$G55-BZ55+CA55)&lt;=1,$F55+$G55&gt;=PrSettings!$M$8),(ABS(BZ55-$F55)&lt;=1)*(ABS(CA55-$G55)&lt;=1)*1,""))),"")</f>
        <v/>
      </c>
      <c r="CG55" s="363">
        <f t="shared" si="556"/>
        <v>2</v>
      </c>
      <c r="CH55" s="133"/>
      <c r="CI55" s="253">
        <f t="shared" si="363"/>
        <v>6</v>
      </c>
      <c r="CJ55" s="254" t="str">
        <f t="shared" si="557"/>
        <v>Hungary</v>
      </c>
      <c r="CK55" s="255">
        <f t="shared" si="558"/>
        <v>3</v>
      </c>
      <c r="CL55" s="254" t="str">
        <f t="shared" si="559"/>
        <v>Spain</v>
      </c>
      <c r="CM55" s="258"/>
      <c r="CN55" s="258"/>
      <c r="CO55" s="361">
        <f t="shared" si="709"/>
        <v>0</v>
      </c>
      <c r="CP55" s="255" t="str">
        <f t="shared" si="560"/>
        <v/>
      </c>
      <c r="CQ55" s="255" t="str">
        <f>IF((CP55&lt;&gt;""),IF(OR($F55&lt;&gt;$G55,PrSettings!$M$4="●"),(($F55-$G55)=(CM55-CN55))*1,0),"")</f>
        <v/>
      </c>
      <c r="CR55" s="255" t="str">
        <f t="shared" si="561"/>
        <v/>
      </c>
      <c r="CS55" s="255" t="str">
        <f>IF(CP55&lt;&gt;"",IF(ABS($F55-$G55)&gt;=PrSettings!$M$7,(ABS($F55-$G55-CM55+CN55)&lt;=1)*1,IF(AND(CP55,$F55=$G55,$F55&gt;=PrSettings!$M$6),(ABS(CM55-$F55)&lt;=1)*1,IF(AND(ABS($F55-$G55-CM55+CN55)&lt;=1,$F55+$G55&gt;=PrSettings!$M$8),(ABS(CM55-$F55)&lt;=1)*(ABS(CN55-$G55)&lt;=1)*1,""))),"")</f>
        <v/>
      </c>
      <c r="CT55" s="363">
        <f t="shared" si="562"/>
        <v>2</v>
      </c>
      <c r="CU55" s="133"/>
      <c r="CV55" s="253">
        <f t="shared" si="367"/>
        <v>6</v>
      </c>
      <c r="CW55" s="254" t="str">
        <f t="shared" si="563"/>
        <v>Hungary</v>
      </c>
      <c r="CX55" s="255">
        <f t="shared" si="564"/>
        <v>3</v>
      </c>
      <c r="CY55" s="254" t="str">
        <f t="shared" si="565"/>
        <v>Spain</v>
      </c>
      <c r="CZ55" s="258"/>
      <c r="DA55" s="258"/>
      <c r="DB55" s="361">
        <f t="shared" si="710"/>
        <v>0</v>
      </c>
      <c r="DC55" s="255" t="str">
        <f t="shared" si="566"/>
        <v/>
      </c>
      <c r="DD55" s="255" t="str">
        <f>IF((DC55&lt;&gt;""),IF(OR($F55&lt;&gt;$G55,PrSettings!$M$4="●"),(($F55-$G55)=(CZ55-DA55))*1,0),"")</f>
        <v/>
      </c>
      <c r="DE55" s="255" t="str">
        <f t="shared" si="567"/>
        <v/>
      </c>
      <c r="DF55" s="255" t="str">
        <f>IF(DC55&lt;&gt;"",IF(ABS($F55-$G55)&gt;=PrSettings!$M$7,(ABS($F55-$G55-CZ55+DA55)&lt;=1)*1,IF(AND(DC55,$F55=$G55,$F55&gt;=PrSettings!$M$6),(ABS(CZ55-$F55)&lt;=1)*1,IF(AND(ABS($F55-$G55-CZ55+DA55)&lt;=1,$F55+$G55&gt;=PrSettings!$M$8),(ABS(CZ55-$F55)&lt;=1)*(ABS(DA55-$G55)&lt;=1)*1,""))),"")</f>
        <v/>
      </c>
      <c r="DG55" s="363">
        <f t="shared" si="568"/>
        <v>2</v>
      </c>
      <c r="DH55" s="133"/>
      <c r="DI55" s="253">
        <f t="shared" si="371"/>
        <v>6</v>
      </c>
      <c r="DJ55" s="254" t="str">
        <f t="shared" si="569"/>
        <v>Hungary</v>
      </c>
      <c r="DK55" s="255">
        <f t="shared" si="570"/>
        <v>3</v>
      </c>
      <c r="DL55" s="254" t="str">
        <f t="shared" si="571"/>
        <v>Spain</v>
      </c>
      <c r="DM55" s="258"/>
      <c r="DN55" s="258"/>
      <c r="DO55" s="361">
        <f t="shared" si="711"/>
        <v>0</v>
      </c>
      <c r="DP55" s="255" t="str">
        <f t="shared" si="572"/>
        <v/>
      </c>
      <c r="DQ55" s="255" t="str">
        <f>IF((DP55&lt;&gt;""),IF(OR($F55&lt;&gt;$G55,PrSettings!$M$4="●"),(($F55-$G55)=(DM55-DN55))*1,0),"")</f>
        <v/>
      </c>
      <c r="DR55" s="255" t="str">
        <f t="shared" si="573"/>
        <v/>
      </c>
      <c r="DS55" s="255" t="str">
        <f>IF(DP55&lt;&gt;"",IF(ABS($F55-$G55)&gt;=PrSettings!$M$7,(ABS($F55-$G55-DM55+DN55)&lt;=1)*1,IF(AND(DP55,$F55=$G55,$F55&gt;=PrSettings!$M$6),(ABS(DM55-$F55)&lt;=1)*1,IF(AND(ABS($F55-$G55-DM55+DN55)&lt;=1,$F55+$G55&gt;=PrSettings!$M$8),(ABS(DM55-$F55)&lt;=1)*(ABS(DN55-$G55)&lt;=1)*1,""))),"")</f>
        <v/>
      </c>
      <c r="DT55" s="363">
        <f t="shared" si="574"/>
        <v>2</v>
      </c>
      <c r="DU55" s="133"/>
      <c r="DV55" s="253">
        <f t="shared" si="375"/>
        <v>6</v>
      </c>
      <c r="DW55" s="254" t="str">
        <f t="shared" si="575"/>
        <v>Hungary</v>
      </c>
      <c r="DX55" s="255">
        <f t="shared" si="576"/>
        <v>3</v>
      </c>
      <c r="DY55" s="254" t="str">
        <f t="shared" si="577"/>
        <v>Spain</v>
      </c>
      <c r="DZ55" s="258"/>
      <c r="EA55" s="258"/>
      <c r="EB55" s="361">
        <f t="shared" si="712"/>
        <v>0</v>
      </c>
      <c r="EC55" s="255" t="str">
        <f t="shared" si="578"/>
        <v/>
      </c>
      <c r="ED55" s="255" t="str">
        <f>IF((EC55&lt;&gt;""),IF(OR($F55&lt;&gt;$G55,PrSettings!$M$4="●"),(($F55-$G55)=(DZ55-EA55))*1,0),"")</f>
        <v/>
      </c>
      <c r="EE55" s="255" t="str">
        <f t="shared" si="579"/>
        <v/>
      </c>
      <c r="EF55" s="255" t="str">
        <f>IF(EC55&lt;&gt;"",IF(ABS($F55-$G55)&gt;=PrSettings!$M$7,(ABS($F55-$G55-DZ55+EA55)&lt;=1)*1,IF(AND(EC55,$F55=$G55,$F55&gt;=PrSettings!$M$6),(ABS(DZ55-$F55)&lt;=1)*1,IF(AND(ABS($F55-$G55-DZ55+EA55)&lt;=1,$F55+$G55&gt;=PrSettings!$M$8),(ABS(DZ55-$F55)&lt;=1)*(ABS(EA55-$G55)&lt;=1)*1,""))),"")</f>
        <v/>
      </c>
      <c r="EG55" s="363">
        <f t="shared" si="580"/>
        <v>2</v>
      </c>
      <c r="EH55" s="133"/>
      <c r="EI55" s="253">
        <f t="shared" si="379"/>
        <v>6</v>
      </c>
      <c r="EJ55" s="254" t="str">
        <f t="shared" si="581"/>
        <v>Hungary</v>
      </c>
      <c r="EK55" s="255">
        <f t="shared" si="582"/>
        <v>3</v>
      </c>
      <c r="EL55" s="254" t="str">
        <f t="shared" si="583"/>
        <v>Spain</v>
      </c>
      <c r="EM55" s="258"/>
      <c r="EN55" s="258"/>
      <c r="EO55" s="361">
        <f t="shared" si="713"/>
        <v>0</v>
      </c>
      <c r="EP55" s="255" t="str">
        <f t="shared" si="584"/>
        <v/>
      </c>
      <c r="EQ55" s="255" t="str">
        <f>IF((EP55&lt;&gt;""),IF(OR($F55&lt;&gt;$G55,PrSettings!$M$4="●"),(($F55-$G55)=(EM55-EN55))*1,0),"")</f>
        <v/>
      </c>
      <c r="ER55" s="255" t="str">
        <f t="shared" si="585"/>
        <v/>
      </c>
      <c r="ES55" s="255" t="str">
        <f>IF(EP55&lt;&gt;"",IF(ABS($F55-$G55)&gt;=PrSettings!$M$7,(ABS($F55-$G55-EM55+EN55)&lt;=1)*1,IF(AND(EP55,$F55=$G55,$F55&gt;=PrSettings!$M$6),(ABS(EM55-$F55)&lt;=1)*1,IF(AND(ABS($F55-$G55-EM55+EN55)&lt;=1,$F55+$G55&gt;=PrSettings!$M$8),(ABS(EM55-$F55)&lt;=1)*(ABS(EN55-$G55)&lt;=1)*1,""))),"")</f>
        <v/>
      </c>
      <c r="ET55" s="363">
        <f t="shared" si="586"/>
        <v>2</v>
      </c>
      <c r="EU55" s="133"/>
      <c r="EV55" s="253">
        <f t="shared" si="383"/>
        <v>6</v>
      </c>
      <c r="EW55" s="254" t="str">
        <f t="shared" si="587"/>
        <v>Hungary</v>
      </c>
      <c r="EX55" s="255">
        <f t="shared" si="588"/>
        <v>3</v>
      </c>
      <c r="EY55" s="254" t="str">
        <f t="shared" si="589"/>
        <v>Spain</v>
      </c>
      <c r="EZ55" s="258"/>
      <c r="FA55" s="258"/>
      <c r="FB55" s="361">
        <f t="shared" si="714"/>
        <v>0</v>
      </c>
      <c r="FC55" s="255" t="str">
        <f t="shared" si="590"/>
        <v/>
      </c>
      <c r="FD55" s="255" t="str">
        <f>IF((FC55&lt;&gt;""),IF(OR($F55&lt;&gt;$G55,PrSettings!$M$4="●"),(($F55-$G55)=(EZ55-FA55))*1,0),"")</f>
        <v/>
      </c>
      <c r="FE55" s="255" t="str">
        <f t="shared" si="591"/>
        <v/>
      </c>
      <c r="FF55" s="255" t="str">
        <f>IF(FC55&lt;&gt;"",IF(ABS($F55-$G55)&gt;=PrSettings!$M$7,(ABS($F55-$G55-EZ55+FA55)&lt;=1)*1,IF(AND(FC55,$F55=$G55,$F55&gt;=PrSettings!$M$6),(ABS(EZ55-$F55)&lt;=1)*1,IF(AND(ABS($F55-$G55-EZ55+FA55)&lt;=1,$F55+$G55&gt;=PrSettings!$M$8),(ABS(EZ55-$F55)&lt;=1)*(ABS(FA55-$G55)&lt;=1)*1,""))),"")</f>
        <v/>
      </c>
      <c r="FG55" s="363">
        <f t="shared" si="592"/>
        <v>2</v>
      </c>
      <c r="FH55" s="133"/>
      <c r="FI55" s="253">
        <f t="shared" si="387"/>
        <v>6</v>
      </c>
      <c r="FJ55" s="254" t="str">
        <f t="shared" si="593"/>
        <v>Hungary</v>
      </c>
      <c r="FK55" s="255">
        <f t="shared" si="594"/>
        <v>3</v>
      </c>
      <c r="FL55" s="254" t="str">
        <f t="shared" si="595"/>
        <v>Spain</v>
      </c>
      <c r="FM55" s="258"/>
      <c r="FN55" s="258"/>
      <c r="FO55" s="361">
        <f t="shared" si="715"/>
        <v>0</v>
      </c>
      <c r="FP55" s="255" t="str">
        <f t="shared" si="596"/>
        <v/>
      </c>
      <c r="FQ55" s="255" t="str">
        <f>IF((FP55&lt;&gt;""),IF(OR($F55&lt;&gt;$G55,PrSettings!$M$4="●"),(($F55-$G55)=(FM55-FN55))*1,0),"")</f>
        <v/>
      </c>
      <c r="FR55" s="255" t="str">
        <f t="shared" si="597"/>
        <v/>
      </c>
      <c r="FS55" s="255" t="str">
        <f>IF(FP55&lt;&gt;"",IF(ABS($F55-$G55)&gt;=PrSettings!$M$7,(ABS($F55-$G55-FM55+FN55)&lt;=1)*1,IF(AND(FP55,$F55=$G55,$F55&gt;=PrSettings!$M$6),(ABS(FM55-$F55)&lt;=1)*1,IF(AND(ABS($F55-$G55-FM55+FN55)&lt;=1,$F55+$G55&gt;=PrSettings!$M$8),(ABS(FM55-$F55)&lt;=1)*(ABS(FN55-$G55)&lt;=1)*1,""))),"")</f>
        <v/>
      </c>
      <c r="FT55" s="363">
        <f t="shared" si="598"/>
        <v>2</v>
      </c>
      <c r="FU55" s="133"/>
      <c r="FV55" s="253">
        <f t="shared" si="391"/>
        <v>6</v>
      </c>
      <c r="FW55" s="254" t="str">
        <f t="shared" si="599"/>
        <v>Hungary</v>
      </c>
      <c r="FX55" s="255">
        <f t="shared" si="600"/>
        <v>3</v>
      </c>
      <c r="FY55" s="254" t="str">
        <f t="shared" si="601"/>
        <v>Spain</v>
      </c>
      <c r="FZ55" s="258"/>
      <c r="GA55" s="258"/>
      <c r="GB55" s="361">
        <f t="shared" si="716"/>
        <v>0</v>
      </c>
      <c r="GC55" s="255" t="str">
        <f t="shared" si="602"/>
        <v/>
      </c>
      <c r="GD55" s="255" t="str">
        <f>IF((GC55&lt;&gt;""),IF(OR($F55&lt;&gt;$G55,PrSettings!$M$4="●"),(($F55-$G55)=(FZ55-GA55))*1,0),"")</f>
        <v/>
      </c>
      <c r="GE55" s="255" t="str">
        <f t="shared" si="603"/>
        <v/>
      </c>
      <c r="GF55" s="255" t="str">
        <f>IF(GC55&lt;&gt;"",IF(ABS($F55-$G55)&gt;=PrSettings!$M$7,(ABS($F55-$G55-FZ55+GA55)&lt;=1)*1,IF(AND(GC55,$F55=$G55,$F55&gt;=PrSettings!$M$6),(ABS(FZ55-$F55)&lt;=1)*1,IF(AND(ABS($F55-$G55-FZ55+GA55)&lt;=1,$F55+$G55&gt;=PrSettings!$M$8),(ABS(FZ55-$F55)&lt;=1)*(ABS(GA55-$G55)&lt;=1)*1,""))),"")</f>
        <v/>
      </c>
      <c r="GG55" s="363">
        <f t="shared" si="604"/>
        <v>2</v>
      </c>
      <c r="GH55" s="133"/>
      <c r="GI55" s="253">
        <f t="shared" si="395"/>
        <v>6</v>
      </c>
      <c r="GJ55" s="254" t="str">
        <f t="shared" si="605"/>
        <v>Hungary</v>
      </c>
      <c r="GK55" s="255">
        <f t="shared" si="606"/>
        <v>3</v>
      </c>
      <c r="GL55" s="254" t="str">
        <f t="shared" si="607"/>
        <v>Spain</v>
      </c>
      <c r="GM55" s="258"/>
      <c r="GN55" s="258"/>
      <c r="GO55" s="361">
        <f t="shared" si="717"/>
        <v>0</v>
      </c>
      <c r="GP55" s="255" t="str">
        <f t="shared" si="608"/>
        <v/>
      </c>
      <c r="GQ55" s="255" t="str">
        <f>IF((GP55&lt;&gt;""),IF(OR($F55&lt;&gt;$G55,PrSettings!$M$4="●"),(($F55-$G55)=(GM55-GN55))*1,0),"")</f>
        <v/>
      </c>
      <c r="GR55" s="255" t="str">
        <f t="shared" si="609"/>
        <v/>
      </c>
      <c r="GS55" s="255" t="str">
        <f>IF(GP55&lt;&gt;"",IF(ABS($F55-$G55)&gt;=PrSettings!$M$7,(ABS($F55-$G55-GM55+GN55)&lt;=1)*1,IF(AND(GP55,$F55=$G55,$F55&gt;=PrSettings!$M$6),(ABS(GM55-$F55)&lt;=1)*1,IF(AND(ABS($F55-$G55-GM55+GN55)&lt;=1,$F55+$G55&gt;=PrSettings!$M$8),(ABS(GM55-$F55)&lt;=1)*(ABS(GN55-$G55)&lt;=1)*1,""))),"")</f>
        <v/>
      </c>
      <c r="GT55" s="363">
        <f t="shared" si="610"/>
        <v>2</v>
      </c>
      <c r="GU55" s="133"/>
      <c r="GV55" s="253">
        <f t="shared" si="399"/>
        <v>6</v>
      </c>
      <c r="GW55" s="254" t="str">
        <f t="shared" si="611"/>
        <v>Hungary</v>
      </c>
      <c r="GX55" s="255">
        <f t="shared" si="612"/>
        <v>3</v>
      </c>
      <c r="GY55" s="254" t="str">
        <f t="shared" si="613"/>
        <v>Spain</v>
      </c>
      <c r="GZ55" s="258"/>
      <c r="HA55" s="258"/>
      <c r="HB55" s="361">
        <f t="shared" si="718"/>
        <v>0</v>
      </c>
      <c r="HC55" s="255" t="str">
        <f t="shared" si="614"/>
        <v/>
      </c>
      <c r="HD55" s="255" t="str">
        <f>IF((HC55&lt;&gt;""),IF(OR($F55&lt;&gt;$G55,PrSettings!$M$4="●"),(($F55-$G55)=(GZ55-HA55))*1,0),"")</f>
        <v/>
      </c>
      <c r="HE55" s="255" t="str">
        <f t="shared" si="615"/>
        <v/>
      </c>
      <c r="HF55" s="255" t="str">
        <f>IF(HC55&lt;&gt;"",IF(ABS($F55-$G55)&gt;=PrSettings!$M$7,(ABS($F55-$G55-GZ55+HA55)&lt;=1)*1,IF(AND(HC55,$F55=$G55,$F55&gt;=PrSettings!$M$6),(ABS(GZ55-$F55)&lt;=1)*1,IF(AND(ABS($F55-$G55-GZ55+HA55)&lt;=1,$F55+$G55&gt;=PrSettings!$M$8),(ABS(GZ55-$F55)&lt;=1)*(ABS(HA55-$G55)&lt;=1)*1,""))),"")</f>
        <v/>
      </c>
      <c r="HG55" s="363">
        <f t="shared" si="616"/>
        <v>2</v>
      </c>
      <c r="HH55" s="133"/>
      <c r="HI55" s="253">
        <f t="shared" si="403"/>
        <v>6</v>
      </c>
      <c r="HJ55" s="254" t="str">
        <f t="shared" si="617"/>
        <v>Hungary</v>
      </c>
      <c r="HK55" s="255">
        <f t="shared" si="618"/>
        <v>3</v>
      </c>
      <c r="HL55" s="254" t="str">
        <f t="shared" si="619"/>
        <v>Spain</v>
      </c>
      <c r="HM55" s="258"/>
      <c r="HN55" s="258"/>
      <c r="HO55" s="361">
        <f t="shared" si="719"/>
        <v>0</v>
      </c>
      <c r="HP55" s="255" t="str">
        <f t="shared" si="620"/>
        <v/>
      </c>
      <c r="HQ55" s="255" t="str">
        <f>IF((HP55&lt;&gt;""),IF(OR($F55&lt;&gt;$G55,PrSettings!$M$4="●"),(($F55-$G55)=(HM55-HN55))*1,0),"")</f>
        <v/>
      </c>
      <c r="HR55" s="255" t="str">
        <f t="shared" si="621"/>
        <v/>
      </c>
      <c r="HS55" s="255" t="str">
        <f>IF(HP55&lt;&gt;"",IF(ABS($F55-$G55)&gt;=PrSettings!$M$7,(ABS($F55-$G55-HM55+HN55)&lt;=1)*1,IF(AND(HP55,$F55=$G55,$F55&gt;=PrSettings!$M$6),(ABS(HM55-$F55)&lt;=1)*1,IF(AND(ABS($F55-$G55-HM55+HN55)&lt;=1,$F55+$G55&gt;=PrSettings!$M$8),(ABS(HM55-$F55)&lt;=1)*(ABS(HN55-$G55)&lt;=1)*1,""))),"")</f>
        <v/>
      </c>
      <c r="HT55" s="363">
        <f t="shared" si="622"/>
        <v>2</v>
      </c>
      <c r="HU55" s="133"/>
      <c r="HV55" s="253">
        <f t="shared" si="407"/>
        <v>6</v>
      </c>
      <c r="HW55" s="254" t="str">
        <f t="shared" si="623"/>
        <v>Hungary</v>
      </c>
      <c r="HX55" s="255">
        <f t="shared" si="624"/>
        <v>3</v>
      </c>
      <c r="HY55" s="254" t="str">
        <f t="shared" si="625"/>
        <v>Spain</v>
      </c>
      <c r="HZ55" s="258"/>
      <c r="IA55" s="258"/>
      <c r="IB55" s="361">
        <f t="shared" si="720"/>
        <v>0</v>
      </c>
      <c r="IC55" s="255" t="str">
        <f t="shared" si="626"/>
        <v/>
      </c>
      <c r="ID55" s="255" t="str">
        <f>IF((IC55&lt;&gt;""),IF(OR($F55&lt;&gt;$G55,PrSettings!$M$4="●"),(($F55-$G55)=(HZ55-IA55))*1,0),"")</f>
        <v/>
      </c>
      <c r="IE55" s="255" t="str">
        <f t="shared" si="627"/>
        <v/>
      </c>
      <c r="IF55" s="255" t="str">
        <f>IF(IC55&lt;&gt;"",IF(ABS($F55-$G55)&gt;=PrSettings!$M$7,(ABS($F55-$G55-HZ55+IA55)&lt;=1)*1,IF(AND(IC55,$F55=$G55,$F55&gt;=PrSettings!$M$6),(ABS(HZ55-$F55)&lt;=1)*1,IF(AND(ABS($F55-$G55-HZ55+IA55)&lt;=1,$F55+$G55&gt;=PrSettings!$M$8),(ABS(HZ55-$F55)&lt;=1)*(ABS(IA55-$G55)&lt;=1)*1,""))),"")</f>
        <v/>
      </c>
      <c r="IG55" s="363">
        <f t="shared" si="628"/>
        <v>2</v>
      </c>
      <c r="IH55" s="133"/>
      <c r="II55" s="253">
        <f t="shared" si="411"/>
        <v>6</v>
      </c>
      <c r="IJ55" s="254" t="str">
        <f t="shared" si="629"/>
        <v>Hungary</v>
      </c>
      <c r="IK55" s="255">
        <f t="shared" si="630"/>
        <v>3</v>
      </c>
      <c r="IL55" s="254" t="str">
        <f t="shared" si="631"/>
        <v>Spain</v>
      </c>
      <c r="IM55" s="258"/>
      <c r="IN55" s="258"/>
      <c r="IO55" s="361">
        <f t="shared" si="721"/>
        <v>0</v>
      </c>
      <c r="IP55" s="255" t="str">
        <f t="shared" si="632"/>
        <v/>
      </c>
      <c r="IQ55" s="255" t="str">
        <f>IF((IP55&lt;&gt;""),IF(OR($F55&lt;&gt;$G55,PrSettings!$M$4="●"),(($F55-$G55)=(IM55-IN55))*1,0),"")</f>
        <v/>
      </c>
      <c r="IR55" s="255" t="str">
        <f t="shared" si="633"/>
        <v/>
      </c>
      <c r="IS55" s="255" t="str">
        <f>IF(IP55&lt;&gt;"",IF(ABS($F55-$G55)&gt;=PrSettings!$M$7,(ABS($F55-$G55-IM55+IN55)&lt;=1)*1,IF(AND(IP55,$F55=$G55,$F55&gt;=PrSettings!$M$6),(ABS(IM55-$F55)&lt;=1)*1,IF(AND(ABS($F55-$G55-IM55+IN55)&lt;=1,$F55+$G55&gt;=PrSettings!$M$8),(ABS(IM55-$F55)&lt;=1)*(ABS(IN55-$G55)&lt;=1)*1,""))),"")</f>
        <v/>
      </c>
      <c r="IT55" s="363">
        <f t="shared" si="634"/>
        <v>2</v>
      </c>
      <c r="IU55" s="133"/>
      <c r="IV55" s="253">
        <f t="shared" si="415"/>
        <v>6</v>
      </c>
      <c r="IW55" s="254" t="str">
        <f t="shared" si="635"/>
        <v>Hungary</v>
      </c>
      <c r="IX55" s="255">
        <f t="shared" si="636"/>
        <v>3</v>
      </c>
      <c r="IY55" s="254" t="str">
        <f t="shared" si="637"/>
        <v>Spain</v>
      </c>
      <c r="IZ55" s="258"/>
      <c r="JA55" s="258"/>
      <c r="JB55" s="361">
        <f t="shared" si="722"/>
        <v>0</v>
      </c>
      <c r="JC55" s="255" t="str">
        <f t="shared" si="638"/>
        <v/>
      </c>
      <c r="JD55" s="255" t="str">
        <f>IF((JC55&lt;&gt;""),IF(OR($F55&lt;&gt;$G55,PrSettings!$M$4="●"),(($F55-$G55)=(IZ55-JA55))*1,0),"")</f>
        <v/>
      </c>
      <c r="JE55" s="255" t="str">
        <f t="shared" si="639"/>
        <v/>
      </c>
      <c r="JF55" s="255" t="str">
        <f>IF(JC55&lt;&gt;"",IF(ABS($F55-$G55)&gt;=PrSettings!$M$7,(ABS($F55-$G55-IZ55+JA55)&lt;=1)*1,IF(AND(JC55,$F55=$G55,$F55&gt;=PrSettings!$M$6),(ABS(IZ55-$F55)&lt;=1)*1,IF(AND(ABS($F55-$G55-IZ55+JA55)&lt;=1,$F55+$G55&gt;=PrSettings!$M$8),(ABS(IZ55-$F55)&lt;=1)*(ABS(JA55-$G55)&lt;=1)*1,""))),"")</f>
        <v/>
      </c>
      <c r="JG55" s="363">
        <f t="shared" si="640"/>
        <v>2</v>
      </c>
      <c r="JH55" s="133"/>
      <c r="JI55" s="253">
        <f t="shared" si="419"/>
        <v>6</v>
      </c>
      <c r="JJ55" s="254" t="str">
        <f t="shared" si="641"/>
        <v>Hungary</v>
      </c>
      <c r="JK55" s="255">
        <f t="shared" si="642"/>
        <v>3</v>
      </c>
      <c r="JL55" s="254" t="str">
        <f t="shared" si="643"/>
        <v>Spain</v>
      </c>
      <c r="JM55" s="258"/>
      <c r="JN55" s="258"/>
      <c r="JO55" s="361">
        <f t="shared" si="723"/>
        <v>0</v>
      </c>
      <c r="JP55" s="255" t="str">
        <f t="shared" si="644"/>
        <v/>
      </c>
      <c r="JQ55" s="255" t="str">
        <f>IF((JP55&lt;&gt;""),IF(OR($F55&lt;&gt;$G55,PrSettings!$M$4="●"),(($F55-$G55)=(JM55-JN55))*1,0),"")</f>
        <v/>
      </c>
      <c r="JR55" s="255" t="str">
        <f t="shared" si="645"/>
        <v/>
      </c>
      <c r="JS55" s="255" t="str">
        <f>IF(JP55&lt;&gt;"",IF(ABS($F55-$G55)&gt;=PrSettings!$M$7,(ABS($F55-$G55-JM55+JN55)&lt;=1)*1,IF(AND(JP55,$F55=$G55,$F55&gt;=PrSettings!$M$6),(ABS(JM55-$F55)&lt;=1)*1,IF(AND(ABS($F55-$G55-JM55+JN55)&lt;=1,$F55+$G55&gt;=PrSettings!$M$8),(ABS(JM55-$F55)&lt;=1)*(ABS(JN55-$G55)&lt;=1)*1,""))),"")</f>
        <v/>
      </c>
      <c r="JT55" s="363">
        <f t="shared" si="646"/>
        <v>2</v>
      </c>
      <c r="JU55" s="133"/>
      <c r="JV55" s="253">
        <f t="shared" si="423"/>
        <v>6</v>
      </c>
      <c r="JW55" s="254" t="str">
        <f t="shared" si="647"/>
        <v>Hungary</v>
      </c>
      <c r="JX55" s="255">
        <f t="shared" si="648"/>
        <v>3</v>
      </c>
      <c r="JY55" s="254" t="str">
        <f t="shared" si="649"/>
        <v>Spain</v>
      </c>
      <c r="JZ55" s="258"/>
      <c r="KA55" s="258"/>
      <c r="KB55" s="361">
        <f t="shared" si="724"/>
        <v>0</v>
      </c>
      <c r="KC55" s="255" t="str">
        <f t="shared" si="650"/>
        <v/>
      </c>
      <c r="KD55" s="255" t="str">
        <f>IF((KC55&lt;&gt;""),IF(OR($F55&lt;&gt;$G55,PrSettings!$M$4="●"),(($F55-$G55)=(JZ55-KA55))*1,0),"")</f>
        <v/>
      </c>
      <c r="KE55" s="255" t="str">
        <f t="shared" si="651"/>
        <v/>
      </c>
      <c r="KF55" s="255" t="str">
        <f>IF(KC55&lt;&gt;"",IF(ABS($F55-$G55)&gt;=PrSettings!$M$7,(ABS($F55-$G55-JZ55+KA55)&lt;=1)*1,IF(AND(KC55,$F55=$G55,$F55&gt;=PrSettings!$M$6),(ABS(JZ55-$F55)&lt;=1)*1,IF(AND(ABS($F55-$G55-JZ55+KA55)&lt;=1,$F55+$G55&gt;=PrSettings!$M$8),(ABS(JZ55-$F55)&lt;=1)*(ABS(KA55-$G55)&lt;=1)*1,""))),"")</f>
        <v/>
      </c>
      <c r="KG55" s="363">
        <f t="shared" si="652"/>
        <v>2</v>
      </c>
      <c r="KH55" s="133"/>
      <c r="KI55" s="253">
        <f t="shared" si="427"/>
        <v>6</v>
      </c>
      <c r="KJ55" s="254" t="str">
        <f t="shared" si="653"/>
        <v>Hungary</v>
      </c>
      <c r="KK55" s="255">
        <f t="shared" si="654"/>
        <v>3</v>
      </c>
      <c r="KL55" s="254" t="str">
        <f t="shared" si="655"/>
        <v>Spain</v>
      </c>
      <c r="KM55" s="258"/>
      <c r="KN55" s="258"/>
      <c r="KO55" s="361">
        <f t="shared" si="725"/>
        <v>0</v>
      </c>
      <c r="KP55" s="255" t="str">
        <f t="shared" si="656"/>
        <v/>
      </c>
      <c r="KQ55" s="255" t="str">
        <f>IF((KP55&lt;&gt;""),IF(OR($F55&lt;&gt;$G55,PrSettings!$M$4="●"),(($F55-$G55)=(KM55-KN55))*1,0),"")</f>
        <v/>
      </c>
      <c r="KR55" s="255" t="str">
        <f t="shared" si="657"/>
        <v/>
      </c>
      <c r="KS55" s="255" t="str">
        <f>IF(KP55&lt;&gt;"",IF(ABS($F55-$G55)&gt;=PrSettings!$M$7,(ABS($F55-$G55-KM55+KN55)&lt;=1)*1,IF(AND(KP55,$F55=$G55,$F55&gt;=PrSettings!$M$6),(ABS(KM55-$F55)&lt;=1)*1,IF(AND(ABS($F55-$G55-KM55+KN55)&lt;=1,$F55+$G55&gt;=PrSettings!$M$8),(ABS(KM55-$F55)&lt;=1)*(ABS(KN55-$G55)&lt;=1)*1,""))),"")</f>
        <v/>
      </c>
      <c r="KT55" s="363">
        <f t="shared" si="658"/>
        <v>2</v>
      </c>
      <c r="KU55" s="133"/>
      <c r="KV55" s="253">
        <f t="shared" si="431"/>
        <v>6</v>
      </c>
      <c r="KW55" s="254" t="str">
        <f t="shared" si="659"/>
        <v>Hungary</v>
      </c>
      <c r="KX55" s="255">
        <f t="shared" si="660"/>
        <v>3</v>
      </c>
      <c r="KY55" s="254" t="str">
        <f t="shared" si="661"/>
        <v>Spain</v>
      </c>
      <c r="KZ55" s="258"/>
      <c r="LA55" s="258"/>
      <c r="LB55" s="361">
        <f t="shared" si="726"/>
        <v>0</v>
      </c>
      <c r="LC55" s="255" t="str">
        <f t="shared" si="662"/>
        <v/>
      </c>
      <c r="LD55" s="255" t="str">
        <f>IF((LC55&lt;&gt;""),IF(OR($F55&lt;&gt;$G55,PrSettings!$M$4="●"),(($F55-$G55)=(KZ55-LA55))*1,0),"")</f>
        <v/>
      </c>
      <c r="LE55" s="255" t="str">
        <f t="shared" si="663"/>
        <v/>
      </c>
      <c r="LF55" s="255" t="str">
        <f>IF(LC55&lt;&gt;"",IF(ABS($F55-$G55)&gt;=PrSettings!$M$7,(ABS($F55-$G55-KZ55+LA55)&lt;=1)*1,IF(AND(LC55,$F55=$G55,$F55&gt;=PrSettings!$M$6),(ABS(KZ55-$F55)&lt;=1)*1,IF(AND(ABS($F55-$G55-KZ55+LA55)&lt;=1,$F55+$G55&gt;=PrSettings!$M$8),(ABS(KZ55-$F55)&lt;=1)*(ABS(LA55-$G55)&lt;=1)*1,""))),"")</f>
        <v/>
      </c>
      <c r="LG55" s="363">
        <f t="shared" si="664"/>
        <v>2</v>
      </c>
      <c r="LH55" s="133"/>
      <c r="LI55" s="253">
        <f t="shared" si="435"/>
        <v>6</v>
      </c>
      <c r="LJ55" s="254" t="str">
        <f t="shared" si="665"/>
        <v>Hungary</v>
      </c>
      <c r="LK55" s="255">
        <f t="shared" si="666"/>
        <v>3</v>
      </c>
      <c r="LL55" s="254" t="str">
        <f t="shared" si="667"/>
        <v>Spain</v>
      </c>
      <c r="LM55" s="258"/>
      <c r="LN55" s="258"/>
      <c r="LO55" s="361">
        <f t="shared" si="727"/>
        <v>0</v>
      </c>
      <c r="LP55" s="255" t="str">
        <f t="shared" si="668"/>
        <v/>
      </c>
      <c r="LQ55" s="255" t="str">
        <f>IF((LP55&lt;&gt;""),IF(OR($F55&lt;&gt;$G55,PrSettings!$M$4="●"),(($F55-$G55)=(LM55-LN55))*1,0),"")</f>
        <v/>
      </c>
      <c r="LR55" s="255" t="str">
        <f t="shared" si="669"/>
        <v/>
      </c>
      <c r="LS55" s="255" t="str">
        <f>IF(LP55&lt;&gt;"",IF(ABS($F55-$G55)&gt;=PrSettings!$M$7,(ABS($F55-$G55-LM55+LN55)&lt;=1)*1,IF(AND(LP55,$F55=$G55,$F55&gt;=PrSettings!$M$6),(ABS(LM55-$F55)&lt;=1)*1,IF(AND(ABS($F55-$G55-LM55+LN55)&lt;=1,$F55+$G55&gt;=PrSettings!$M$8),(ABS(LM55-$F55)&lt;=1)*(ABS(LN55-$G55)&lt;=1)*1,""))),"")</f>
        <v/>
      </c>
      <c r="LT55" s="363">
        <f t="shared" si="670"/>
        <v>2</v>
      </c>
      <c r="LU55" s="133"/>
      <c r="LV55" s="253">
        <f t="shared" si="439"/>
        <v>6</v>
      </c>
      <c r="LW55" s="254" t="str">
        <f t="shared" si="671"/>
        <v>Hungary</v>
      </c>
      <c r="LX55" s="255">
        <f t="shared" si="672"/>
        <v>3</v>
      </c>
      <c r="LY55" s="254" t="str">
        <f t="shared" si="673"/>
        <v>Spain</v>
      </c>
      <c r="LZ55" s="258"/>
      <c r="MA55" s="258"/>
      <c r="MB55" s="361">
        <f t="shared" si="728"/>
        <v>0</v>
      </c>
      <c r="MC55" s="255" t="str">
        <f t="shared" si="674"/>
        <v/>
      </c>
      <c r="MD55" s="255" t="str">
        <f>IF((MC55&lt;&gt;""),IF(OR($F55&lt;&gt;$G55,PrSettings!$M$4="●"),(($F55-$G55)=(LZ55-MA55))*1,0),"")</f>
        <v/>
      </c>
      <c r="ME55" s="255" t="str">
        <f t="shared" si="675"/>
        <v/>
      </c>
      <c r="MF55" s="255" t="str">
        <f>IF(MC55&lt;&gt;"",IF(ABS($F55-$G55)&gt;=PrSettings!$M$7,(ABS($F55-$G55-LZ55+MA55)&lt;=1)*1,IF(AND(MC55,$F55=$G55,$F55&gt;=PrSettings!$M$6),(ABS(LZ55-$F55)&lt;=1)*1,IF(AND(ABS($F55-$G55-LZ55+MA55)&lt;=1,$F55+$G55&gt;=PrSettings!$M$8),(ABS(LZ55-$F55)&lt;=1)*(ABS(MA55-$G55)&lt;=1)*1,""))),"")</f>
        <v/>
      </c>
      <c r="MG55" s="363">
        <f t="shared" si="676"/>
        <v>2</v>
      </c>
    </row>
    <row r="56" ht="24.0" customHeight="1">
      <c r="A56" s="172"/>
      <c r="B56" s="243" t="str">
        <f>Language!$E$183</f>
        <v>Quarter final</v>
      </c>
      <c r="C56" s="265"/>
      <c r="D56" s="265"/>
      <c r="E56" s="246"/>
      <c r="F56" s="266"/>
      <c r="G56" s="267"/>
      <c r="H56" s="133"/>
      <c r="I56" s="243" t="str">
        <f t="shared" si="339"/>
        <v>Quarter final</v>
      </c>
      <c r="J56" s="245"/>
      <c r="K56" s="245"/>
      <c r="L56" s="246"/>
      <c r="M56" s="249"/>
      <c r="N56" s="250"/>
      <c r="O56" s="247"/>
      <c r="P56" s="247"/>
      <c r="Q56" s="251"/>
      <c r="R56" s="246"/>
      <c r="S56" s="246"/>
      <c r="T56" s="252"/>
      <c r="U56" s="133"/>
      <c r="V56" s="243" t="str">
        <f t="shared" si="343"/>
        <v>Quarter final</v>
      </c>
      <c r="W56" s="245"/>
      <c r="X56" s="245"/>
      <c r="Y56" s="246"/>
      <c r="Z56" s="249"/>
      <c r="AA56" s="250"/>
      <c r="AB56" s="247"/>
      <c r="AC56" s="247"/>
      <c r="AD56" s="251"/>
      <c r="AE56" s="246"/>
      <c r="AF56" s="246"/>
      <c r="AG56" s="252"/>
      <c r="AH56" s="133"/>
      <c r="AI56" s="243" t="str">
        <f t="shared" si="347"/>
        <v>Quarter final</v>
      </c>
      <c r="AJ56" s="245"/>
      <c r="AK56" s="245"/>
      <c r="AL56" s="246"/>
      <c r="AM56" s="249"/>
      <c r="AN56" s="250"/>
      <c r="AO56" s="247"/>
      <c r="AP56" s="247"/>
      <c r="AQ56" s="251"/>
      <c r="AR56" s="246"/>
      <c r="AS56" s="246"/>
      <c r="AT56" s="252"/>
      <c r="AU56" s="133"/>
      <c r="AV56" s="243" t="str">
        <f t="shared" si="351"/>
        <v>Quarter final</v>
      </c>
      <c r="AW56" s="245"/>
      <c r="AX56" s="245"/>
      <c r="AY56" s="246"/>
      <c r="AZ56" s="249"/>
      <c r="BA56" s="250"/>
      <c r="BB56" s="247"/>
      <c r="BC56" s="247"/>
      <c r="BD56" s="251"/>
      <c r="BE56" s="246"/>
      <c r="BF56" s="246"/>
      <c r="BG56" s="252"/>
      <c r="BH56" s="133"/>
      <c r="BI56" s="243" t="str">
        <f t="shared" si="355"/>
        <v>Quarter final</v>
      </c>
      <c r="BJ56" s="245"/>
      <c r="BK56" s="245"/>
      <c r="BL56" s="246"/>
      <c r="BM56" s="249"/>
      <c r="BN56" s="250"/>
      <c r="BO56" s="247"/>
      <c r="BP56" s="247"/>
      <c r="BQ56" s="251"/>
      <c r="BR56" s="246"/>
      <c r="BS56" s="246"/>
      <c r="BT56" s="252"/>
      <c r="BU56" s="133"/>
      <c r="BV56" s="243" t="str">
        <f t="shared" si="359"/>
        <v>Quarter final</v>
      </c>
      <c r="BW56" s="245"/>
      <c r="BX56" s="245"/>
      <c r="BY56" s="246"/>
      <c r="BZ56" s="249"/>
      <c r="CA56" s="250"/>
      <c r="CB56" s="247"/>
      <c r="CC56" s="247"/>
      <c r="CD56" s="251"/>
      <c r="CE56" s="246"/>
      <c r="CF56" s="246"/>
      <c r="CG56" s="252"/>
      <c r="CH56" s="133"/>
      <c r="CI56" s="243" t="str">
        <f t="shared" si="363"/>
        <v>Quarter final</v>
      </c>
      <c r="CJ56" s="245"/>
      <c r="CK56" s="245"/>
      <c r="CL56" s="246"/>
      <c r="CM56" s="249"/>
      <c r="CN56" s="250"/>
      <c r="CO56" s="247"/>
      <c r="CP56" s="247"/>
      <c r="CQ56" s="251"/>
      <c r="CR56" s="246"/>
      <c r="CS56" s="246"/>
      <c r="CT56" s="252"/>
      <c r="CU56" s="133"/>
      <c r="CV56" s="243" t="str">
        <f t="shared" si="367"/>
        <v>Quarter final</v>
      </c>
      <c r="CW56" s="245"/>
      <c r="CX56" s="245"/>
      <c r="CY56" s="246"/>
      <c r="CZ56" s="249"/>
      <c r="DA56" s="250"/>
      <c r="DB56" s="247"/>
      <c r="DC56" s="247"/>
      <c r="DD56" s="251"/>
      <c r="DE56" s="246"/>
      <c r="DF56" s="246"/>
      <c r="DG56" s="252"/>
      <c r="DH56" s="133"/>
      <c r="DI56" s="243" t="str">
        <f t="shared" si="371"/>
        <v>Quarter final</v>
      </c>
      <c r="DJ56" s="245"/>
      <c r="DK56" s="245"/>
      <c r="DL56" s="246"/>
      <c r="DM56" s="249"/>
      <c r="DN56" s="250"/>
      <c r="DO56" s="247"/>
      <c r="DP56" s="247"/>
      <c r="DQ56" s="251"/>
      <c r="DR56" s="246"/>
      <c r="DS56" s="246"/>
      <c r="DT56" s="252"/>
      <c r="DU56" s="133"/>
      <c r="DV56" s="243" t="str">
        <f t="shared" si="375"/>
        <v>Quarter final</v>
      </c>
      <c r="DW56" s="245"/>
      <c r="DX56" s="245"/>
      <c r="DY56" s="246"/>
      <c r="DZ56" s="249"/>
      <c r="EA56" s="250"/>
      <c r="EB56" s="247"/>
      <c r="EC56" s="247"/>
      <c r="ED56" s="251"/>
      <c r="EE56" s="246"/>
      <c r="EF56" s="246"/>
      <c r="EG56" s="252"/>
      <c r="EH56" s="133"/>
      <c r="EI56" s="243" t="str">
        <f t="shared" si="379"/>
        <v>Quarter final</v>
      </c>
      <c r="EJ56" s="245"/>
      <c r="EK56" s="245"/>
      <c r="EL56" s="246"/>
      <c r="EM56" s="249"/>
      <c r="EN56" s="250"/>
      <c r="EO56" s="247"/>
      <c r="EP56" s="247"/>
      <c r="EQ56" s="251"/>
      <c r="ER56" s="246"/>
      <c r="ES56" s="246"/>
      <c r="ET56" s="252"/>
      <c r="EU56" s="133"/>
      <c r="EV56" s="243" t="str">
        <f t="shared" si="383"/>
        <v>Quarter final</v>
      </c>
      <c r="EW56" s="245"/>
      <c r="EX56" s="245"/>
      <c r="EY56" s="246"/>
      <c r="EZ56" s="249"/>
      <c r="FA56" s="250"/>
      <c r="FB56" s="247"/>
      <c r="FC56" s="247"/>
      <c r="FD56" s="251"/>
      <c r="FE56" s="246"/>
      <c r="FF56" s="246"/>
      <c r="FG56" s="252"/>
      <c r="FH56" s="133"/>
      <c r="FI56" s="243" t="str">
        <f t="shared" si="387"/>
        <v>Quarter final</v>
      </c>
      <c r="FJ56" s="245"/>
      <c r="FK56" s="245"/>
      <c r="FL56" s="246"/>
      <c r="FM56" s="249"/>
      <c r="FN56" s="250"/>
      <c r="FO56" s="247"/>
      <c r="FP56" s="247"/>
      <c r="FQ56" s="251"/>
      <c r="FR56" s="246"/>
      <c r="FS56" s="246"/>
      <c r="FT56" s="252"/>
      <c r="FU56" s="133"/>
      <c r="FV56" s="243" t="str">
        <f t="shared" si="391"/>
        <v>Quarter final</v>
      </c>
      <c r="FW56" s="245"/>
      <c r="FX56" s="245"/>
      <c r="FY56" s="246"/>
      <c r="FZ56" s="249"/>
      <c r="GA56" s="250"/>
      <c r="GB56" s="247"/>
      <c r="GC56" s="247"/>
      <c r="GD56" s="251"/>
      <c r="GE56" s="246"/>
      <c r="GF56" s="246"/>
      <c r="GG56" s="252"/>
      <c r="GH56" s="133"/>
      <c r="GI56" s="243" t="str">
        <f t="shared" si="395"/>
        <v>Quarter final</v>
      </c>
      <c r="GJ56" s="245"/>
      <c r="GK56" s="245"/>
      <c r="GL56" s="246"/>
      <c r="GM56" s="249"/>
      <c r="GN56" s="250"/>
      <c r="GO56" s="247"/>
      <c r="GP56" s="247"/>
      <c r="GQ56" s="251"/>
      <c r="GR56" s="246"/>
      <c r="GS56" s="246"/>
      <c r="GT56" s="252"/>
      <c r="GU56" s="133"/>
      <c r="GV56" s="243" t="str">
        <f t="shared" si="399"/>
        <v>Quarter final</v>
      </c>
      <c r="GW56" s="245"/>
      <c r="GX56" s="245"/>
      <c r="GY56" s="246"/>
      <c r="GZ56" s="249"/>
      <c r="HA56" s="250"/>
      <c r="HB56" s="247"/>
      <c r="HC56" s="247"/>
      <c r="HD56" s="251"/>
      <c r="HE56" s="246"/>
      <c r="HF56" s="246"/>
      <c r="HG56" s="252"/>
      <c r="HH56" s="133"/>
      <c r="HI56" s="243" t="str">
        <f t="shared" si="403"/>
        <v>Quarter final</v>
      </c>
      <c r="HJ56" s="245"/>
      <c r="HK56" s="245"/>
      <c r="HL56" s="246"/>
      <c r="HM56" s="249"/>
      <c r="HN56" s="250"/>
      <c r="HO56" s="247"/>
      <c r="HP56" s="247"/>
      <c r="HQ56" s="251"/>
      <c r="HR56" s="246"/>
      <c r="HS56" s="246"/>
      <c r="HT56" s="252"/>
      <c r="HU56" s="133"/>
      <c r="HV56" s="243" t="str">
        <f t="shared" si="407"/>
        <v>Quarter final</v>
      </c>
      <c r="HW56" s="245"/>
      <c r="HX56" s="245"/>
      <c r="HY56" s="246"/>
      <c r="HZ56" s="249"/>
      <c r="IA56" s="250"/>
      <c r="IB56" s="247"/>
      <c r="IC56" s="247"/>
      <c r="ID56" s="251"/>
      <c r="IE56" s="246"/>
      <c r="IF56" s="246"/>
      <c r="IG56" s="252"/>
      <c r="IH56" s="133"/>
      <c r="II56" s="243" t="str">
        <f t="shared" si="411"/>
        <v>Quarter final</v>
      </c>
      <c r="IJ56" s="245"/>
      <c r="IK56" s="245"/>
      <c r="IL56" s="246"/>
      <c r="IM56" s="249"/>
      <c r="IN56" s="250"/>
      <c r="IO56" s="247"/>
      <c r="IP56" s="247"/>
      <c r="IQ56" s="251"/>
      <c r="IR56" s="246"/>
      <c r="IS56" s="246"/>
      <c r="IT56" s="252"/>
      <c r="IU56" s="133"/>
      <c r="IV56" s="243" t="str">
        <f t="shared" si="415"/>
        <v>Quarter final</v>
      </c>
      <c r="IW56" s="245"/>
      <c r="IX56" s="245"/>
      <c r="IY56" s="246"/>
      <c r="IZ56" s="249"/>
      <c r="JA56" s="250"/>
      <c r="JB56" s="247"/>
      <c r="JC56" s="247"/>
      <c r="JD56" s="251"/>
      <c r="JE56" s="246"/>
      <c r="JF56" s="246"/>
      <c r="JG56" s="252"/>
      <c r="JH56" s="133"/>
      <c r="JI56" s="243" t="str">
        <f t="shared" si="419"/>
        <v>Quarter final</v>
      </c>
      <c r="JJ56" s="245"/>
      <c r="JK56" s="245"/>
      <c r="JL56" s="246"/>
      <c r="JM56" s="249"/>
      <c r="JN56" s="250"/>
      <c r="JO56" s="247"/>
      <c r="JP56" s="247"/>
      <c r="JQ56" s="251"/>
      <c r="JR56" s="246"/>
      <c r="JS56" s="246"/>
      <c r="JT56" s="252"/>
      <c r="JU56" s="133"/>
      <c r="JV56" s="243" t="str">
        <f t="shared" si="423"/>
        <v>Quarter final</v>
      </c>
      <c r="JW56" s="245"/>
      <c r="JX56" s="245"/>
      <c r="JY56" s="246"/>
      <c r="JZ56" s="249"/>
      <c r="KA56" s="250"/>
      <c r="KB56" s="247"/>
      <c r="KC56" s="247"/>
      <c r="KD56" s="251"/>
      <c r="KE56" s="246"/>
      <c r="KF56" s="246"/>
      <c r="KG56" s="252"/>
      <c r="KH56" s="133"/>
      <c r="KI56" s="243" t="str">
        <f t="shared" si="427"/>
        <v>Quarter final</v>
      </c>
      <c r="KJ56" s="245"/>
      <c r="KK56" s="245"/>
      <c r="KL56" s="246"/>
      <c r="KM56" s="249"/>
      <c r="KN56" s="250"/>
      <c r="KO56" s="247"/>
      <c r="KP56" s="247"/>
      <c r="KQ56" s="251"/>
      <c r="KR56" s="246"/>
      <c r="KS56" s="246"/>
      <c r="KT56" s="252"/>
      <c r="KU56" s="133"/>
      <c r="KV56" s="243" t="str">
        <f t="shared" si="431"/>
        <v>Quarter final</v>
      </c>
      <c r="KW56" s="245"/>
      <c r="KX56" s="245"/>
      <c r="KY56" s="246"/>
      <c r="KZ56" s="249"/>
      <c r="LA56" s="250"/>
      <c r="LB56" s="247"/>
      <c r="LC56" s="247"/>
      <c r="LD56" s="251"/>
      <c r="LE56" s="246"/>
      <c r="LF56" s="246"/>
      <c r="LG56" s="252"/>
      <c r="LH56" s="133"/>
      <c r="LI56" s="243" t="str">
        <f t="shared" si="435"/>
        <v>Quarter final</v>
      </c>
      <c r="LJ56" s="245"/>
      <c r="LK56" s="245"/>
      <c r="LL56" s="246"/>
      <c r="LM56" s="249"/>
      <c r="LN56" s="250"/>
      <c r="LO56" s="247"/>
      <c r="LP56" s="247"/>
      <c r="LQ56" s="251"/>
      <c r="LR56" s="246"/>
      <c r="LS56" s="246"/>
      <c r="LT56" s="252"/>
      <c r="LU56" s="133"/>
      <c r="LV56" s="243" t="str">
        <f t="shared" si="439"/>
        <v>Quarter final</v>
      </c>
      <c r="LW56" s="245"/>
      <c r="LX56" s="245"/>
      <c r="LY56" s="246"/>
      <c r="LZ56" s="249"/>
      <c r="MA56" s="250"/>
      <c r="MB56" s="247"/>
      <c r="MC56" s="247"/>
      <c r="MD56" s="251"/>
      <c r="ME56" s="246"/>
      <c r="MF56" s="246"/>
      <c r="MG56" s="252"/>
    </row>
    <row r="57">
      <c r="A57" s="172"/>
      <c r="B57" s="253">
        <f t="array" ref="B57">IF(C57="","",INDEX(Groups!$C$7:$C$35,MATCH(C57,Groups!$D$7:$D$35,0)))</f>
        <v>14</v>
      </c>
      <c r="C57" s="254" t="str">
        <f>INDIRECT("'"&amp;References!$A$1&amp;"'!"&amp;"$C$64")</f>
        <v>Croatia</v>
      </c>
      <c r="D57" s="255">
        <f t="array" ref="D57">IF(E57="","",INDEX(Groups!$C$7:$C$35,MATCH(E57,Groups!$D$7:$D$35,0)))</f>
        <v>54</v>
      </c>
      <c r="E57" s="254" t="str">
        <f>INDIRECT("'"&amp;References!$A$1&amp;"'!"&amp;"$E$64")</f>
        <v>Germany</v>
      </c>
      <c r="F57" s="256">
        <f>IF(AND(INDIRECT("'"&amp;References!$A$1&amp;"'!"&amp;"$C$65")&lt;&gt;"",INDIRECT("'"&amp;References!$A$1&amp;"'!"&amp;"$E$65")&lt;&gt;""),INDIRECT("'"&amp;References!$A$1&amp;"'!"&amp;"$C$65"),"")</f>
        <v>1</v>
      </c>
      <c r="G57" s="257">
        <f>IF(AND(INDIRECT("'"&amp;References!$A$1&amp;"'!"&amp;"$C$65")&lt;&gt;"",INDIRECT("'"&amp;References!$A$1&amp;"'!"&amp;"$E$65")&lt;&gt;""),INDIRECT("'"&amp;References!$A$1&amp;"'!"&amp;"$E$65"),"")</f>
        <v>2</v>
      </c>
      <c r="H57" s="133"/>
      <c r="I57" s="268"/>
      <c r="J57" s="254" t="str">
        <f>IF(I57="","",VLOOKUP(I57,Language!$D$5:$E$63,2,0))</f>
        <v/>
      </c>
      <c r="K57" s="258"/>
      <c r="L57" s="254" t="str">
        <f>IF(K57="","",VLOOKUP(K57,Language!$D$5:$E$63,2,0))</f>
        <v/>
      </c>
      <c r="M57" s="258"/>
      <c r="N57" s="258"/>
      <c r="O57" s="359">
        <f t="shared" ref="O57:O60" si="729">COUNTIF(I$57:I$60,I57)+COUNTIF(K$57:K$60,I57)</f>
        <v>0</v>
      </c>
      <c r="P57" s="255"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55" t="str">
        <f>IF((P57&lt;&gt;""),IF(OR(I66+K66&lt;&gt;I71+K71,PrSettings!$M$4="●"),((I66+K66-I71-K71)=(M57-N57))*(P57=1),0),"")</f>
        <v/>
      </c>
      <c r="R57" s="255" t="str">
        <f t="shared" ref="R57:R59" si="731">IF(Q57&lt;&gt;"",IF(P57="0",0,(I66+K66=M57)*(I71+K71=N57)),"")</f>
        <v/>
      </c>
      <c r="S57" s="255"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73" t="str">
        <f t="shared" ref="T57:T60" si="732">IF(($C$57&amp;$C$58&amp;$C$59&amp;$C$60&amp;$E$57&amp;$E$58&amp;$E$59&amp;$E$60&lt;&gt;"")*(I$57&amp;I$58&amp;I$59&amp;I$60&amp;K$57&amp;K$58&amp;K$59&amp;K$60&lt;&gt;"")*(I57&amp;K57&lt;&gt;""),IF(O57&lt;&gt;1,0,COUNTIF($B$57:$B$60,I57)+COUNTIF($D$57:$D$60,I57))+IF(O52&lt;&gt;1,0,COUNTIF($B$57:$B$60,K57)+COUNTIF($D$57:$D$60,K57)),"")</f>
        <v/>
      </c>
      <c r="U57" s="35"/>
      <c r="V57" s="268"/>
      <c r="W57" s="254" t="str">
        <f>IF(V57="","",VLOOKUP(V57,Language!$D$5:$E$63,2,0))</f>
        <v/>
      </c>
      <c r="X57" s="258"/>
      <c r="Y57" s="254" t="str">
        <f>IF(X57="","",VLOOKUP(X57,Language!$D$5:$E$63,2,0))</f>
        <v/>
      </c>
      <c r="Z57" s="258"/>
      <c r="AA57" s="258"/>
      <c r="AB57" s="359">
        <f t="shared" ref="AB57:AB60" si="733">COUNTIF(V$57:V$60,V57)+COUNTIF(X$57:X$60,V57)</f>
        <v>0</v>
      </c>
      <c r="AC57" s="255"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55" t="str">
        <f>IF((AC57&lt;&gt;""),IF(OR(V66+X66&lt;&gt;V71+X71,PrSettings!$M$4="●"),((V66+X66-V71-X71)=(Z57-AA57))*(AC57=1),0),"")</f>
        <v/>
      </c>
      <c r="AE57" s="255" t="str">
        <f t="shared" ref="AE57:AE59" si="735">IF(AD57&lt;&gt;"",IF(AC57="0",0,(V66+X66=Z57)*(V71+X71=AA57)),"")</f>
        <v/>
      </c>
      <c r="AF57" s="255"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73" t="str">
        <f t="shared" ref="AG57:AG60" si="736">IF(($C$57&amp;$C$58&amp;$C$59&amp;$C$60&amp;$E$57&amp;$E$58&amp;$E$59&amp;$E$60&lt;&gt;"")*(V$57&amp;V$58&amp;V$59&amp;V$60&amp;X$57&amp;X$58&amp;X$59&amp;X$60&lt;&gt;"")*(V57&amp;X57&lt;&gt;""),IF(AB57&lt;&gt;1,0,COUNTIF($B$57:$B$60,V57)+COUNTIF($D$57:$D$60,V57))+IF(AB52&lt;&gt;1,0,COUNTIF($B$57:$B$60,X57)+COUNTIF($D$57:$D$60,X57)),"")</f>
        <v/>
      </c>
      <c r="AH57" s="133"/>
      <c r="AI57" s="268"/>
      <c r="AJ57" s="254" t="str">
        <f>IF(AI57="","",VLOOKUP(AI57,Language!$D$5:$E$63,2,0))</f>
        <v/>
      </c>
      <c r="AK57" s="258"/>
      <c r="AL57" s="254" t="str">
        <f>IF(AK57="","",VLOOKUP(AK57,Language!$D$5:$E$63,2,0))</f>
        <v/>
      </c>
      <c r="AM57" s="258"/>
      <c r="AN57" s="258"/>
      <c r="AO57" s="359">
        <f t="shared" ref="AO57:AO60" si="737">COUNTIF(AI$57:AI$60,AI57)+COUNTIF(AK$57:AK$60,AI57)</f>
        <v>0</v>
      </c>
      <c r="AP57" s="255"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55" t="str">
        <f>IF((AP57&lt;&gt;""),IF(OR(AI66+AK66&lt;&gt;AI71+AK71,PrSettings!$M$4="●"),((AI66+AK66-AI71-AK71)=(AM57-AN57))*(AP57=1),0),"")</f>
        <v/>
      </c>
      <c r="AR57" s="255" t="str">
        <f t="shared" ref="AR57:AR59" si="739">IF(AQ57&lt;&gt;"",IF(AP57="0",0,(AI66+AK66=AM57)*(AI71+AK71=AN57)),"")</f>
        <v/>
      </c>
      <c r="AS57" s="255"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73" t="str">
        <f t="shared" ref="AT57:AT60" si="740">IF(($C$57&amp;$C$58&amp;$C$59&amp;$C$60&amp;$E$57&amp;$E$58&amp;$E$59&amp;$E$60&lt;&gt;"")*(AI$57&amp;AI$58&amp;AI$59&amp;AI$60&amp;AK$57&amp;AK$58&amp;AK$59&amp;AK$60&lt;&gt;"")*(AI57&amp;AK57&lt;&gt;""),IF(AO57&lt;&gt;1,0,COUNTIF($B$57:$B$60,AI57)+COUNTIF($D$57:$D$60,AI57))+IF(AO52&lt;&gt;1,0,COUNTIF($B$57:$B$60,AK57)+COUNTIF($D$57:$D$60,AK57)),"")</f>
        <v/>
      </c>
      <c r="AU57" s="133"/>
      <c r="AV57" s="268"/>
      <c r="AW57" s="254" t="str">
        <f>IF(AV57="","",VLOOKUP(AV57,Language!$D$5:$E$63,2,0))</f>
        <v/>
      </c>
      <c r="AX57" s="258"/>
      <c r="AY57" s="254" t="str">
        <f>IF(AX57="","",VLOOKUP(AX57,Language!$D$5:$E$63,2,0))</f>
        <v/>
      </c>
      <c r="AZ57" s="258"/>
      <c r="BA57" s="258"/>
      <c r="BB57" s="359">
        <f t="shared" ref="BB57:BB60" si="741">COUNTIF(AV$57:AV$60,AV57)+COUNTIF(AX$57:AX$60,AV57)</f>
        <v>0</v>
      </c>
      <c r="BC57" s="255"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55" t="str">
        <f>IF((BC57&lt;&gt;""),IF(OR(AV66+AX66&lt;&gt;AV71+AX71,PrSettings!$M$4="●"),((AV66+AX66-AV71-AX71)=(AZ57-BA57))*(BC57=1),0),"")</f>
        <v/>
      </c>
      <c r="BE57" s="255" t="str">
        <f t="shared" ref="BE57:BE59" si="743">IF(BD57&lt;&gt;"",IF(BC57="0",0,(AV66+AX66=AZ57)*(AV71+AX71=BA57)),"")</f>
        <v/>
      </c>
      <c r="BF57" s="255"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73" t="str">
        <f t="shared" ref="BG57:BG60" si="744">IF(($C$57&amp;$C$58&amp;$C$59&amp;$C$60&amp;$E$57&amp;$E$58&amp;$E$59&amp;$E$60&lt;&gt;"")*(AV$57&amp;AV$58&amp;AV$59&amp;AV$60&amp;AX$57&amp;AX$58&amp;AX$59&amp;AX$60&lt;&gt;"")*(AV57&amp;AX57&lt;&gt;""),IF(BB57&lt;&gt;1,0,COUNTIF($B$57:$B$60,AV57)+COUNTIF($D$57:$D$60,AV57))+IF(BB52&lt;&gt;1,0,COUNTIF($B$57:$B$60,AX57)+COUNTIF($D$57:$D$60,AX57)),"")</f>
        <v/>
      </c>
      <c r="BH57" s="133"/>
      <c r="BI57" s="268"/>
      <c r="BJ57" s="254" t="str">
        <f>IF(BI57="","",VLOOKUP(BI57,Language!$D$5:$E$63,2,0))</f>
        <v/>
      </c>
      <c r="BK57" s="258"/>
      <c r="BL57" s="254" t="str">
        <f>IF(BK57="","",VLOOKUP(BK57,Language!$D$5:$E$63,2,0))</f>
        <v/>
      </c>
      <c r="BM57" s="258"/>
      <c r="BN57" s="258"/>
      <c r="BO57" s="359">
        <f t="shared" ref="BO57:BO60" si="745">COUNTIF(BI$57:BI$60,BI57)+COUNTIF(BK$57:BK$60,BI57)</f>
        <v>0</v>
      </c>
      <c r="BP57" s="255"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55" t="str">
        <f>IF((BP57&lt;&gt;""),IF(OR(BI66+BK66&lt;&gt;BI71+BK71,PrSettings!$M$4="●"),((BI66+BK66-BI71-BK71)=(BM57-BN57))*(BP57=1),0),"")</f>
        <v/>
      </c>
      <c r="BR57" s="255" t="str">
        <f t="shared" ref="BR57:BR59" si="747">IF(BQ57&lt;&gt;"",IF(BP57="0",0,(BI66+BK66=BM57)*(BI71+BK71=BN57)),"")</f>
        <v/>
      </c>
      <c r="BS57" s="255"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73" t="str">
        <f t="shared" ref="BT57:BT60" si="748">IF(($C$57&amp;$C$58&amp;$C$59&amp;$C$60&amp;$E$57&amp;$E$58&amp;$E$59&amp;$E$60&lt;&gt;"")*(BI$57&amp;BI$58&amp;BI$59&amp;BI$60&amp;BK$57&amp;BK$58&amp;BK$59&amp;BK$60&lt;&gt;"")*(BI57&amp;BK57&lt;&gt;""),IF(BO57&lt;&gt;1,0,COUNTIF($B$57:$B$60,BI57)+COUNTIF($D$57:$D$60,BI57))+IF(BO52&lt;&gt;1,0,COUNTIF($B$57:$B$60,BK57)+COUNTIF($D$57:$D$60,BK57)),"")</f>
        <v/>
      </c>
      <c r="BU57" s="133"/>
      <c r="BV57" s="268"/>
      <c r="BW57" s="254" t="str">
        <f>IF(BV57="","",VLOOKUP(BV57,Language!$D$5:$E$63,2,0))</f>
        <v/>
      </c>
      <c r="BX57" s="258"/>
      <c r="BY57" s="254" t="str">
        <f>IF(BX57="","",VLOOKUP(BX57,Language!$D$5:$E$63,2,0))</f>
        <v/>
      </c>
      <c r="BZ57" s="258"/>
      <c r="CA57" s="258"/>
      <c r="CB57" s="359">
        <f t="shared" ref="CB57:CB60" si="749">COUNTIF(BV$57:BV$60,BV57)+COUNTIF(BX$57:BX$60,BV57)</f>
        <v>0</v>
      </c>
      <c r="CC57" s="255"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55" t="str">
        <f>IF((CC57&lt;&gt;""),IF(OR(BV66+BX66&lt;&gt;BV71+BX71,PrSettings!$M$4="●"),((BV66+BX66-BV71-BX71)=(BZ57-CA57))*(CC57=1),0),"")</f>
        <v/>
      </c>
      <c r="CE57" s="255" t="str">
        <f t="shared" ref="CE57:CE59" si="751">IF(CD57&lt;&gt;"",IF(CC57="0",0,(BV66+BX66=BZ57)*(BV71+BX71=CA57)),"")</f>
        <v/>
      </c>
      <c r="CF57" s="255"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73" t="str">
        <f t="shared" ref="CG57:CG60" si="752">IF(($C$57&amp;$C$58&amp;$C$59&amp;$C$60&amp;$E$57&amp;$E$58&amp;$E$59&amp;$E$60&lt;&gt;"")*(BV$57&amp;BV$58&amp;BV$59&amp;BV$60&amp;BX$57&amp;BX$58&amp;BX$59&amp;BX$60&lt;&gt;"")*(BV57&amp;BX57&lt;&gt;""),IF(CB57&lt;&gt;1,0,COUNTIF($B$57:$B$60,BV57)+COUNTIF($D$57:$D$60,BV57))+IF(CB52&lt;&gt;1,0,COUNTIF($B$57:$B$60,BX57)+COUNTIF($D$57:$D$60,BX57)),"")</f>
        <v/>
      </c>
      <c r="CH57" s="133"/>
      <c r="CI57" s="268"/>
      <c r="CJ57" s="254" t="str">
        <f>IF(CI57="","",VLOOKUP(CI57,Language!$D$5:$E$63,2,0))</f>
        <v/>
      </c>
      <c r="CK57" s="258"/>
      <c r="CL57" s="254" t="str">
        <f>IF(CK57="","",VLOOKUP(CK57,Language!$D$5:$E$63,2,0))</f>
        <v/>
      </c>
      <c r="CM57" s="258"/>
      <c r="CN57" s="258"/>
      <c r="CO57" s="359">
        <f t="shared" ref="CO57:CO60" si="753">COUNTIF(CI$57:CI$60,CI57)+COUNTIF(CK$57:CK$60,CI57)</f>
        <v>0</v>
      </c>
      <c r="CP57" s="255"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55" t="str">
        <f>IF((CP57&lt;&gt;""),IF(OR(CI66+CK66&lt;&gt;CI71+CK71,PrSettings!$M$4="●"),((CI66+CK66-CI71-CK71)=(CM57-CN57))*(CP57=1),0),"")</f>
        <v/>
      </c>
      <c r="CR57" s="255" t="str">
        <f t="shared" ref="CR57:CR59" si="755">IF(CQ57&lt;&gt;"",IF(CP57="0",0,(CI66+CK66=CM57)*(CI71+CK71=CN57)),"")</f>
        <v/>
      </c>
      <c r="CS57" s="255"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73" t="str">
        <f t="shared" ref="CT57:CT60" si="756">IF(($C$57&amp;$C$58&amp;$C$59&amp;$C$60&amp;$E$57&amp;$E$58&amp;$E$59&amp;$E$60&lt;&gt;"")*(CI$57&amp;CI$58&amp;CI$59&amp;CI$60&amp;CK$57&amp;CK$58&amp;CK$59&amp;CK$60&lt;&gt;"")*(CI57&amp;CK57&lt;&gt;""),IF(CO57&lt;&gt;1,0,COUNTIF($B$57:$B$60,CI57)+COUNTIF($D$57:$D$60,CI57))+IF(CO52&lt;&gt;1,0,COUNTIF($B$57:$B$60,CK57)+COUNTIF($D$57:$D$60,CK57)),"")</f>
        <v/>
      </c>
      <c r="CU57" s="133"/>
      <c r="CV57" s="268"/>
      <c r="CW57" s="254" t="str">
        <f>IF(CV57="","",VLOOKUP(CV57,Language!$D$5:$E$63,2,0))</f>
        <v/>
      </c>
      <c r="CX57" s="258"/>
      <c r="CY57" s="254" t="str">
        <f>IF(CX57="","",VLOOKUP(CX57,Language!$D$5:$E$63,2,0))</f>
        <v/>
      </c>
      <c r="CZ57" s="258"/>
      <c r="DA57" s="258"/>
      <c r="DB57" s="359">
        <f t="shared" ref="DB57:DB60" si="757">COUNTIF(CV$57:CV$60,CV57)+COUNTIF(CX$57:CX$60,CV57)</f>
        <v>0</v>
      </c>
      <c r="DC57" s="255"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55" t="str">
        <f>IF((DC57&lt;&gt;""),IF(OR(CV66+CX66&lt;&gt;CV71+CX71,PrSettings!$M$4="●"),((CV66+CX66-CV71-CX71)=(CZ57-DA57))*(DC57=1),0),"")</f>
        <v/>
      </c>
      <c r="DE57" s="255" t="str">
        <f t="shared" ref="DE57:DE59" si="759">IF(DD57&lt;&gt;"",IF(DC57="0",0,(CV66+CX66=CZ57)*(CV71+CX71=DA57)),"")</f>
        <v/>
      </c>
      <c r="DF57" s="255"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73" t="str">
        <f t="shared" ref="DG57:DG60" si="760">IF(($C$57&amp;$C$58&amp;$C$59&amp;$C$60&amp;$E$57&amp;$E$58&amp;$E$59&amp;$E$60&lt;&gt;"")*(CV$57&amp;CV$58&amp;CV$59&amp;CV$60&amp;CX$57&amp;CX$58&amp;CX$59&amp;CX$60&lt;&gt;"")*(CV57&amp;CX57&lt;&gt;""),IF(DB57&lt;&gt;1,0,COUNTIF($B$57:$B$60,CV57)+COUNTIF($D$57:$D$60,CV57))+IF(DB52&lt;&gt;1,0,COUNTIF($B$57:$B$60,CX57)+COUNTIF($D$57:$D$60,CX57)),"")</f>
        <v/>
      </c>
      <c r="DH57" s="133"/>
      <c r="DI57" s="268"/>
      <c r="DJ57" s="254" t="str">
        <f>IF(DI57="","",VLOOKUP(DI57,Language!$D$5:$E$63,2,0))</f>
        <v/>
      </c>
      <c r="DK57" s="258"/>
      <c r="DL57" s="254" t="str">
        <f>IF(DK57="","",VLOOKUP(DK57,Language!$D$5:$E$63,2,0))</f>
        <v/>
      </c>
      <c r="DM57" s="258"/>
      <c r="DN57" s="258"/>
      <c r="DO57" s="359">
        <f t="shared" ref="DO57:DO60" si="761">COUNTIF(DI$57:DI$60,DI57)+COUNTIF(DK$57:DK$60,DI57)</f>
        <v>0</v>
      </c>
      <c r="DP57" s="255"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55" t="str">
        <f>IF((DP57&lt;&gt;""),IF(OR(DI66+DK66&lt;&gt;DI71+DK71,PrSettings!$M$4="●"),((DI66+DK66-DI71-DK71)=(DM57-DN57))*(DP57=1),0),"")</f>
        <v/>
      </c>
      <c r="DR57" s="255" t="str">
        <f t="shared" ref="DR57:DR59" si="763">IF(DQ57&lt;&gt;"",IF(DP57="0",0,(DI66+DK66=DM57)*(DI71+DK71=DN57)),"")</f>
        <v/>
      </c>
      <c r="DS57" s="255"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73" t="str">
        <f t="shared" ref="DT57:DT60" si="764">IF(($C$57&amp;$C$58&amp;$C$59&amp;$C$60&amp;$E$57&amp;$E$58&amp;$E$59&amp;$E$60&lt;&gt;"")*(DI$57&amp;DI$58&amp;DI$59&amp;DI$60&amp;DK$57&amp;DK$58&amp;DK$59&amp;DK$60&lt;&gt;"")*(DI57&amp;DK57&lt;&gt;""),IF(DO57&lt;&gt;1,0,COUNTIF($B$57:$B$60,DI57)+COUNTIF($D$57:$D$60,DI57))+IF(DO52&lt;&gt;1,0,COUNTIF($B$57:$B$60,DK57)+COUNTIF($D$57:$D$60,DK57)),"")</f>
        <v/>
      </c>
      <c r="DU57" s="133"/>
      <c r="DV57" s="268"/>
      <c r="DW57" s="254" t="str">
        <f>IF(DV57="","",VLOOKUP(DV57,Language!$D$5:$E$63,2,0))</f>
        <v/>
      </c>
      <c r="DX57" s="258"/>
      <c r="DY57" s="254" t="str">
        <f>IF(DX57="","",VLOOKUP(DX57,Language!$D$5:$E$63,2,0))</f>
        <v/>
      </c>
      <c r="DZ57" s="258"/>
      <c r="EA57" s="258"/>
      <c r="EB57" s="359">
        <f t="shared" ref="EB57:EB60" si="765">COUNTIF(DV$57:DV$60,DV57)+COUNTIF(DX$57:DX$60,DV57)</f>
        <v>0</v>
      </c>
      <c r="EC57" s="255"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55" t="str">
        <f>IF((EC57&lt;&gt;""),IF(OR(DV66+DX66&lt;&gt;DV71+DX71,PrSettings!$M$4="●"),((DV66+DX66-DV71-DX71)=(DZ57-EA57))*(EC57=1),0),"")</f>
        <v/>
      </c>
      <c r="EE57" s="255" t="str">
        <f t="shared" ref="EE57:EE59" si="767">IF(ED57&lt;&gt;"",IF(EC57="0",0,(DV66+DX66=DZ57)*(DV71+DX71=EA57)),"")</f>
        <v/>
      </c>
      <c r="EF57" s="255"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73" t="str">
        <f t="shared" ref="EG57:EG60" si="768">IF(($C$57&amp;$C$58&amp;$C$59&amp;$C$60&amp;$E$57&amp;$E$58&amp;$E$59&amp;$E$60&lt;&gt;"")*(DV$57&amp;DV$58&amp;DV$59&amp;DV$60&amp;DX$57&amp;DX$58&amp;DX$59&amp;DX$60&lt;&gt;"")*(DV57&amp;DX57&lt;&gt;""),IF(EB57&lt;&gt;1,0,COUNTIF($B$57:$B$60,DV57)+COUNTIF($D$57:$D$60,DV57))+IF(EB52&lt;&gt;1,0,COUNTIF($B$57:$B$60,DX57)+COUNTIF($D$57:$D$60,DX57)),"")</f>
        <v/>
      </c>
      <c r="EH57" s="133"/>
      <c r="EI57" s="268"/>
      <c r="EJ57" s="254" t="str">
        <f>IF(EI57="","",VLOOKUP(EI57,Language!$D$5:$E$63,2,0))</f>
        <v/>
      </c>
      <c r="EK57" s="258"/>
      <c r="EL57" s="254" t="str">
        <f>IF(EK57="","",VLOOKUP(EK57,Language!$D$5:$E$63,2,0))</f>
        <v/>
      </c>
      <c r="EM57" s="258"/>
      <c r="EN57" s="258"/>
      <c r="EO57" s="359">
        <f t="shared" ref="EO57:EO60" si="769">COUNTIF(EI$57:EI$60,EI57)+COUNTIF(EK$57:EK$60,EI57)</f>
        <v>0</v>
      </c>
      <c r="EP57" s="255"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55" t="str">
        <f>IF((EP57&lt;&gt;""),IF(OR(EI66+EK66&lt;&gt;EI71+EK71,PrSettings!$M$4="●"),((EI66+EK66-EI71-EK71)=(EM57-EN57))*(EP57=1),0),"")</f>
        <v/>
      </c>
      <c r="ER57" s="255" t="str">
        <f t="shared" ref="ER57:ER59" si="771">IF(EQ57&lt;&gt;"",IF(EP57="0",0,(EI66+EK66=EM57)*(EI71+EK71=EN57)),"")</f>
        <v/>
      </c>
      <c r="ES57" s="255"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73" t="str">
        <f t="shared" ref="ET57:ET60" si="772">IF(($C$57&amp;$C$58&amp;$C$59&amp;$C$60&amp;$E$57&amp;$E$58&amp;$E$59&amp;$E$60&lt;&gt;"")*(EI$57&amp;EI$58&amp;EI$59&amp;EI$60&amp;EK$57&amp;EK$58&amp;EK$59&amp;EK$60&lt;&gt;"")*(EI57&amp;EK57&lt;&gt;""),IF(EO57&lt;&gt;1,0,COUNTIF($B$57:$B$60,EI57)+COUNTIF($D$57:$D$60,EI57))+IF(EO52&lt;&gt;1,0,COUNTIF($B$57:$B$60,EK57)+COUNTIF($D$57:$D$60,EK57)),"")</f>
        <v/>
      </c>
      <c r="EU57" s="133"/>
      <c r="EV57" s="268"/>
      <c r="EW57" s="254" t="str">
        <f>IF(EV57="","",VLOOKUP(EV57,Language!$D$5:$E$63,2,0))</f>
        <v/>
      </c>
      <c r="EX57" s="258"/>
      <c r="EY57" s="254" t="str">
        <f>IF(EX57="","",VLOOKUP(EX57,Language!$D$5:$E$63,2,0))</f>
        <v/>
      </c>
      <c r="EZ57" s="258"/>
      <c r="FA57" s="258"/>
      <c r="FB57" s="359">
        <f t="shared" ref="FB57:FB60" si="773">COUNTIF(EV$57:EV$60,EV57)+COUNTIF(EX$57:EX$60,EV57)</f>
        <v>0</v>
      </c>
      <c r="FC57" s="255"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55" t="str">
        <f>IF((FC57&lt;&gt;""),IF(OR(EV66+EX66&lt;&gt;EV71+EX71,PrSettings!$M$4="●"),((EV66+EX66-EV71-EX71)=(EZ57-FA57))*(FC57=1),0),"")</f>
        <v/>
      </c>
      <c r="FE57" s="255" t="str">
        <f t="shared" ref="FE57:FE59" si="775">IF(FD57&lt;&gt;"",IF(FC57="0",0,(EV66+EX66=EZ57)*(EV71+EX71=FA57)),"")</f>
        <v/>
      </c>
      <c r="FF57" s="255"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73" t="str">
        <f t="shared" ref="FG57:FG60" si="776">IF(($C$57&amp;$C$58&amp;$C$59&amp;$C$60&amp;$E$57&amp;$E$58&amp;$E$59&amp;$E$60&lt;&gt;"")*(EV$57&amp;EV$58&amp;EV$59&amp;EV$60&amp;EX$57&amp;EX$58&amp;EX$59&amp;EX$60&lt;&gt;"")*(EV57&amp;EX57&lt;&gt;""),IF(FB57&lt;&gt;1,0,COUNTIF($B$57:$B$60,EV57)+COUNTIF($D$57:$D$60,EV57))+IF(FB52&lt;&gt;1,0,COUNTIF($B$57:$B$60,EX57)+COUNTIF($D$57:$D$60,EX57)),"")</f>
        <v/>
      </c>
      <c r="FH57" s="133"/>
      <c r="FI57" s="268"/>
      <c r="FJ57" s="254" t="str">
        <f>IF(FI57="","",VLOOKUP(FI57,Language!$D$5:$E$63,2,0))</f>
        <v/>
      </c>
      <c r="FK57" s="258"/>
      <c r="FL57" s="254" t="str">
        <f>IF(FK57="","",VLOOKUP(FK57,Language!$D$5:$E$63,2,0))</f>
        <v/>
      </c>
      <c r="FM57" s="258"/>
      <c r="FN57" s="258"/>
      <c r="FO57" s="359">
        <f t="shared" ref="FO57:FO60" si="777">COUNTIF(FI$57:FI$60,FI57)+COUNTIF(FK$57:FK$60,FI57)</f>
        <v>0</v>
      </c>
      <c r="FP57" s="255"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55" t="str">
        <f>IF((FP57&lt;&gt;""),IF(OR(FI66+FK66&lt;&gt;FI71+FK71,PrSettings!$M$4="●"),((FI66+FK66-FI71-FK71)=(FM57-FN57))*(FP57=1),0),"")</f>
        <v/>
      </c>
      <c r="FR57" s="255" t="str">
        <f t="shared" ref="FR57:FR59" si="779">IF(FQ57&lt;&gt;"",IF(FP57="0",0,(FI66+FK66=FM57)*(FI71+FK71=FN57)),"")</f>
        <v/>
      </c>
      <c r="FS57" s="255"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73" t="str">
        <f t="shared" ref="FT57:FT60" si="780">IF(($C$57&amp;$C$58&amp;$C$59&amp;$C$60&amp;$E$57&amp;$E$58&amp;$E$59&amp;$E$60&lt;&gt;"")*(FI$57&amp;FI$58&amp;FI$59&amp;FI$60&amp;FK$57&amp;FK$58&amp;FK$59&amp;FK$60&lt;&gt;"")*(FI57&amp;FK57&lt;&gt;""),IF(FO57&lt;&gt;1,0,COUNTIF($B$57:$B$60,FI57)+COUNTIF($D$57:$D$60,FI57))+IF(FO52&lt;&gt;1,0,COUNTIF($B$57:$B$60,FK57)+COUNTIF($D$57:$D$60,FK57)),"")</f>
        <v/>
      </c>
      <c r="FU57" s="133"/>
      <c r="FV57" s="268"/>
      <c r="FW57" s="254" t="str">
        <f>IF(FV57="","",VLOOKUP(FV57,Language!$D$5:$E$63,2,0))</f>
        <v/>
      </c>
      <c r="FX57" s="258"/>
      <c r="FY57" s="254" t="str">
        <f>IF(FX57="","",VLOOKUP(FX57,Language!$D$5:$E$63,2,0))</f>
        <v/>
      </c>
      <c r="FZ57" s="258"/>
      <c r="GA57" s="258"/>
      <c r="GB57" s="359">
        <f t="shared" ref="GB57:GB60" si="781">COUNTIF(FV$57:FV$60,FV57)+COUNTIF(FX$57:FX$60,FV57)</f>
        <v>0</v>
      </c>
      <c r="GC57" s="255"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55" t="str">
        <f>IF((GC57&lt;&gt;""),IF(OR(FV66+FX66&lt;&gt;FV71+FX71,PrSettings!$M$4="●"),((FV66+FX66-FV71-FX71)=(FZ57-GA57))*(GC57=1),0),"")</f>
        <v/>
      </c>
      <c r="GE57" s="255" t="str">
        <f t="shared" ref="GE57:GE59" si="783">IF(GD57&lt;&gt;"",IF(GC57="0",0,(FV66+FX66=FZ57)*(FV71+FX71=GA57)),"")</f>
        <v/>
      </c>
      <c r="GF57" s="255"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73" t="str">
        <f t="shared" ref="GG57:GG60" si="784">IF(($C$57&amp;$C$58&amp;$C$59&amp;$C$60&amp;$E$57&amp;$E$58&amp;$E$59&amp;$E$60&lt;&gt;"")*(FV$57&amp;FV$58&amp;FV$59&amp;FV$60&amp;FX$57&amp;FX$58&amp;FX$59&amp;FX$60&lt;&gt;"")*(FV57&amp;FX57&lt;&gt;""),IF(GB57&lt;&gt;1,0,COUNTIF($B$57:$B$60,FV57)+COUNTIF($D$57:$D$60,FV57))+IF(GB52&lt;&gt;1,0,COUNTIF($B$57:$B$60,FX57)+COUNTIF($D$57:$D$60,FX57)),"")</f>
        <v/>
      </c>
      <c r="GH57" s="133"/>
      <c r="GI57" s="268"/>
      <c r="GJ57" s="254" t="str">
        <f>IF(GI57="","",VLOOKUP(GI57,Language!$D$5:$E$63,2,0))</f>
        <v/>
      </c>
      <c r="GK57" s="258"/>
      <c r="GL57" s="254" t="str">
        <f>IF(GK57="","",VLOOKUP(GK57,Language!$D$5:$E$63,2,0))</f>
        <v/>
      </c>
      <c r="GM57" s="258"/>
      <c r="GN57" s="258"/>
      <c r="GO57" s="359">
        <f t="shared" ref="GO57:GO60" si="785">COUNTIF(GI$57:GI$60,GI57)+COUNTIF(GK$57:GK$60,GI57)</f>
        <v>0</v>
      </c>
      <c r="GP57" s="255"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55" t="str">
        <f>IF((GP57&lt;&gt;""),IF(OR(GI66+GK66&lt;&gt;GI71+GK71,PrSettings!$M$4="●"),((GI66+GK66-GI71-GK71)=(GM57-GN57))*(GP57=1),0),"")</f>
        <v/>
      </c>
      <c r="GR57" s="255" t="str">
        <f t="shared" ref="GR57:GR59" si="787">IF(GQ57&lt;&gt;"",IF(GP57="0",0,(GI66+GK66=GM57)*(GI71+GK71=GN57)),"")</f>
        <v/>
      </c>
      <c r="GS57" s="255"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73" t="str">
        <f t="shared" ref="GT57:GT60" si="788">IF(($C$57&amp;$C$58&amp;$C$59&amp;$C$60&amp;$E$57&amp;$E$58&amp;$E$59&amp;$E$60&lt;&gt;"")*(GI$57&amp;GI$58&amp;GI$59&amp;GI$60&amp;GK$57&amp;GK$58&amp;GK$59&amp;GK$60&lt;&gt;"")*(GI57&amp;GK57&lt;&gt;""),IF(GO57&lt;&gt;1,0,COUNTIF($B$57:$B$60,GI57)+COUNTIF($D$57:$D$60,GI57))+IF(GO52&lt;&gt;1,0,COUNTIF($B$57:$B$60,GK57)+COUNTIF($D$57:$D$60,GK57)),"")</f>
        <v/>
      </c>
      <c r="GU57" s="133"/>
      <c r="GV57" s="268"/>
      <c r="GW57" s="254" t="str">
        <f>IF(GV57="","",VLOOKUP(GV57,Language!$D$5:$E$63,2,0))</f>
        <v/>
      </c>
      <c r="GX57" s="258"/>
      <c r="GY57" s="254" t="str">
        <f>IF(GX57="","",VLOOKUP(GX57,Language!$D$5:$E$63,2,0))</f>
        <v/>
      </c>
      <c r="GZ57" s="258"/>
      <c r="HA57" s="258"/>
      <c r="HB57" s="359">
        <f t="shared" ref="HB57:HB60" si="789">COUNTIF(GV$57:GV$60,GV57)+COUNTIF(GX$57:GX$60,GV57)</f>
        <v>0</v>
      </c>
      <c r="HC57" s="255"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55" t="str">
        <f>IF((HC57&lt;&gt;""),IF(OR(GV66+GX66&lt;&gt;GV71+GX71,PrSettings!$M$4="●"),((GV66+GX66-GV71-GX71)=(GZ57-HA57))*(HC57=1),0),"")</f>
        <v/>
      </c>
      <c r="HE57" s="255" t="str">
        <f t="shared" ref="HE57:HE59" si="791">IF(HD57&lt;&gt;"",IF(HC57="0",0,(GV66+GX66=GZ57)*(GV71+GX71=HA57)),"")</f>
        <v/>
      </c>
      <c r="HF57" s="255"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73" t="str">
        <f t="shared" ref="HG57:HG60" si="792">IF(($C$57&amp;$C$58&amp;$C$59&amp;$C$60&amp;$E$57&amp;$E$58&amp;$E$59&amp;$E$60&lt;&gt;"")*(GV$57&amp;GV$58&amp;GV$59&amp;GV$60&amp;GX$57&amp;GX$58&amp;GX$59&amp;GX$60&lt;&gt;"")*(GV57&amp;GX57&lt;&gt;""),IF(HB57&lt;&gt;1,0,COUNTIF($B$57:$B$60,GV57)+COUNTIF($D$57:$D$60,GV57))+IF(HB52&lt;&gt;1,0,COUNTIF($B$57:$B$60,GX57)+COUNTIF($D$57:$D$60,GX57)),"")</f>
        <v/>
      </c>
      <c r="HH57" s="133"/>
      <c r="HI57" s="268"/>
      <c r="HJ57" s="254" t="str">
        <f>IF(HI57="","",VLOOKUP(HI57,Language!$D$5:$E$63,2,0))</f>
        <v/>
      </c>
      <c r="HK57" s="258"/>
      <c r="HL57" s="254" t="str">
        <f>IF(HK57="","",VLOOKUP(HK57,Language!$D$5:$E$63,2,0))</f>
        <v/>
      </c>
      <c r="HM57" s="258"/>
      <c r="HN57" s="258"/>
      <c r="HO57" s="359">
        <f t="shared" ref="HO57:HO60" si="793">COUNTIF(HI$57:HI$60,HI57)+COUNTIF(HK$57:HK$60,HI57)</f>
        <v>0</v>
      </c>
      <c r="HP57" s="255"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55" t="str">
        <f>IF((HP57&lt;&gt;""),IF(OR(HI66+HK66&lt;&gt;HI71+HK71,PrSettings!$M$4="●"),((HI66+HK66-HI71-HK71)=(HM57-HN57))*(HP57=1),0),"")</f>
        <v/>
      </c>
      <c r="HR57" s="255" t="str">
        <f t="shared" ref="HR57:HR59" si="795">IF(HQ57&lt;&gt;"",IF(HP57="0",0,(HI66+HK66=HM57)*(HI71+HK71=HN57)),"")</f>
        <v/>
      </c>
      <c r="HS57" s="255"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73" t="str">
        <f t="shared" ref="HT57:HT60" si="796">IF(($C$57&amp;$C$58&amp;$C$59&amp;$C$60&amp;$E$57&amp;$E$58&amp;$E$59&amp;$E$60&lt;&gt;"")*(HI$57&amp;HI$58&amp;HI$59&amp;HI$60&amp;HK$57&amp;HK$58&amp;HK$59&amp;HK$60&lt;&gt;"")*(HI57&amp;HK57&lt;&gt;""),IF(HO57&lt;&gt;1,0,COUNTIF($B$57:$B$60,HI57)+COUNTIF($D$57:$D$60,HI57))+IF(HO52&lt;&gt;1,0,COUNTIF($B$57:$B$60,HK57)+COUNTIF($D$57:$D$60,HK57)),"")</f>
        <v/>
      </c>
      <c r="HU57" s="133"/>
      <c r="HV57" s="268"/>
      <c r="HW57" s="254" t="str">
        <f>IF(HV57="","",VLOOKUP(HV57,Language!$D$5:$E$63,2,0))</f>
        <v/>
      </c>
      <c r="HX57" s="258"/>
      <c r="HY57" s="254" t="str">
        <f>IF(HX57="","",VLOOKUP(HX57,Language!$D$5:$E$63,2,0))</f>
        <v/>
      </c>
      <c r="HZ57" s="258"/>
      <c r="IA57" s="258"/>
      <c r="IB57" s="359">
        <f t="shared" ref="IB57:IB60" si="797">COUNTIF(HV$57:HV$60,HV57)+COUNTIF(HX$57:HX$60,HV57)</f>
        <v>0</v>
      </c>
      <c r="IC57" s="255"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55" t="str">
        <f>IF((IC57&lt;&gt;""),IF(OR(HV66+HX66&lt;&gt;HV71+HX71,PrSettings!$M$4="●"),((HV66+HX66-HV71-HX71)=(HZ57-IA57))*(IC57=1),0),"")</f>
        <v/>
      </c>
      <c r="IE57" s="255" t="str">
        <f t="shared" ref="IE57:IE59" si="799">IF(ID57&lt;&gt;"",IF(IC57="0",0,(HV66+HX66=HZ57)*(HV71+HX71=IA57)),"")</f>
        <v/>
      </c>
      <c r="IF57" s="255"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73" t="str">
        <f t="shared" ref="IG57:IG60" si="800">IF(($C$57&amp;$C$58&amp;$C$59&amp;$C$60&amp;$E$57&amp;$E$58&amp;$E$59&amp;$E$60&lt;&gt;"")*(HV$57&amp;HV$58&amp;HV$59&amp;HV$60&amp;HX$57&amp;HX$58&amp;HX$59&amp;HX$60&lt;&gt;"")*(HV57&amp;HX57&lt;&gt;""),IF(IB57&lt;&gt;1,0,COUNTIF($B$57:$B$60,HV57)+COUNTIF($D$57:$D$60,HV57))+IF(IB52&lt;&gt;1,0,COUNTIF($B$57:$B$60,HX57)+COUNTIF($D$57:$D$60,HX57)),"")</f>
        <v/>
      </c>
      <c r="IH57" s="133"/>
      <c r="II57" s="268"/>
      <c r="IJ57" s="254" t="str">
        <f>IF(II57="","",VLOOKUP(II57,Language!$D$5:$E$63,2,0))</f>
        <v/>
      </c>
      <c r="IK57" s="258"/>
      <c r="IL57" s="254" t="str">
        <f>IF(IK57="","",VLOOKUP(IK57,Language!$D$5:$E$63,2,0))</f>
        <v/>
      </c>
      <c r="IM57" s="258"/>
      <c r="IN57" s="258"/>
      <c r="IO57" s="359">
        <f t="shared" ref="IO57:IO60" si="801">COUNTIF(II$57:II$60,II57)+COUNTIF(IK$57:IK$60,II57)</f>
        <v>0</v>
      </c>
      <c r="IP57" s="255"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55" t="str">
        <f>IF((IP57&lt;&gt;""),IF(OR(II66+IK66&lt;&gt;II71+IK71,PrSettings!$M$4="●"),((II66+IK66-II71-IK71)=(IM57-IN57))*(IP57=1),0),"")</f>
        <v/>
      </c>
      <c r="IR57" s="255" t="str">
        <f t="shared" ref="IR57:IR59" si="803">IF(IQ57&lt;&gt;"",IF(IP57="0",0,(II66+IK66=IM57)*(II71+IK71=IN57)),"")</f>
        <v/>
      </c>
      <c r="IS57" s="255"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73" t="str">
        <f t="shared" ref="IT57:IT60" si="804">IF(($C$57&amp;$C$58&amp;$C$59&amp;$C$60&amp;$E$57&amp;$E$58&amp;$E$59&amp;$E$60&lt;&gt;"")*(II$57&amp;II$58&amp;II$59&amp;II$60&amp;IK$57&amp;IK$58&amp;IK$59&amp;IK$60&lt;&gt;"")*(II57&amp;IK57&lt;&gt;""),IF(IO57&lt;&gt;1,0,COUNTIF($B$57:$B$60,II57)+COUNTIF($D$57:$D$60,II57))+IF(IO52&lt;&gt;1,0,COUNTIF($B$57:$B$60,IK57)+COUNTIF($D$57:$D$60,IK57)),"")</f>
        <v/>
      </c>
      <c r="IU57" s="133"/>
      <c r="IV57" s="268"/>
      <c r="IW57" s="254" t="str">
        <f>IF(IV57="","",VLOOKUP(IV57,Language!$D$5:$E$63,2,0))</f>
        <v/>
      </c>
      <c r="IX57" s="258"/>
      <c r="IY57" s="254" t="str">
        <f>IF(IX57="","",VLOOKUP(IX57,Language!$D$5:$E$63,2,0))</f>
        <v/>
      </c>
      <c r="IZ57" s="258"/>
      <c r="JA57" s="258"/>
      <c r="JB57" s="359">
        <f t="shared" ref="JB57:JB60" si="805">COUNTIF(IV$57:IV$60,IV57)+COUNTIF(IX$57:IX$60,IV57)</f>
        <v>0</v>
      </c>
      <c r="JC57" s="255"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55" t="str">
        <f>IF((JC57&lt;&gt;""),IF(OR(IV66+IX66&lt;&gt;IV71+IX71,PrSettings!$M$4="●"),((IV66+IX66-IV71-IX71)=(IZ57-JA57))*(JC57=1),0),"")</f>
        <v/>
      </c>
      <c r="JE57" s="255" t="str">
        <f t="shared" ref="JE57:JE59" si="807">IF(JD57&lt;&gt;"",IF(JC57="0",0,(IV66+IX66=IZ57)*(IV71+IX71=JA57)),"")</f>
        <v/>
      </c>
      <c r="JF57" s="255"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73" t="str">
        <f t="shared" ref="JG57:JG60" si="808">IF(($C$57&amp;$C$58&amp;$C$59&amp;$C$60&amp;$E$57&amp;$E$58&amp;$E$59&amp;$E$60&lt;&gt;"")*(IV$57&amp;IV$58&amp;IV$59&amp;IV$60&amp;IX$57&amp;IX$58&amp;IX$59&amp;IX$60&lt;&gt;"")*(IV57&amp;IX57&lt;&gt;""),IF(JB57&lt;&gt;1,0,COUNTIF($B$57:$B$60,IV57)+COUNTIF($D$57:$D$60,IV57))+IF(JB52&lt;&gt;1,0,COUNTIF($B$57:$B$60,IX57)+COUNTIF($D$57:$D$60,IX57)),"")</f>
        <v/>
      </c>
      <c r="JH57" s="133"/>
      <c r="JI57" s="268"/>
      <c r="JJ57" s="254" t="str">
        <f>IF(JI57="","",VLOOKUP(JI57,Language!$D$5:$E$63,2,0))</f>
        <v/>
      </c>
      <c r="JK57" s="258"/>
      <c r="JL57" s="254" t="str">
        <f>IF(JK57="","",VLOOKUP(JK57,Language!$D$5:$E$63,2,0))</f>
        <v/>
      </c>
      <c r="JM57" s="258"/>
      <c r="JN57" s="258"/>
      <c r="JO57" s="359">
        <f t="shared" ref="JO57:JO60" si="809">COUNTIF(JI$57:JI$60,JI57)+COUNTIF(JK$57:JK$60,JI57)</f>
        <v>0</v>
      </c>
      <c r="JP57" s="255"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55" t="str">
        <f>IF((JP57&lt;&gt;""),IF(OR(JI66+JK66&lt;&gt;JI71+JK71,PrSettings!$M$4="●"),((JI66+JK66-JI71-JK71)=(JM57-JN57))*(JP57=1),0),"")</f>
        <v/>
      </c>
      <c r="JR57" s="255" t="str">
        <f t="shared" ref="JR57:JR59" si="811">IF(JQ57&lt;&gt;"",IF(JP57="0",0,(JI66+JK66=JM57)*(JI71+JK71=JN57)),"")</f>
        <v/>
      </c>
      <c r="JS57" s="255"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73" t="str">
        <f t="shared" ref="JT57:JT60" si="812">IF(($C$57&amp;$C$58&amp;$C$59&amp;$C$60&amp;$E$57&amp;$E$58&amp;$E$59&amp;$E$60&lt;&gt;"")*(JI$57&amp;JI$58&amp;JI$59&amp;JI$60&amp;JK$57&amp;JK$58&amp;JK$59&amp;JK$60&lt;&gt;"")*(JI57&amp;JK57&lt;&gt;""),IF(JO57&lt;&gt;1,0,COUNTIF($B$57:$B$60,JI57)+COUNTIF($D$57:$D$60,JI57))+IF(JO52&lt;&gt;1,0,COUNTIF($B$57:$B$60,JK57)+COUNTIF($D$57:$D$60,JK57)),"")</f>
        <v/>
      </c>
      <c r="JU57" s="133"/>
      <c r="JV57" s="268"/>
      <c r="JW57" s="254" t="str">
        <f>IF(JV57="","",VLOOKUP(JV57,Language!$D$5:$E$63,2,0))</f>
        <v/>
      </c>
      <c r="JX57" s="258"/>
      <c r="JY57" s="254" t="str">
        <f>IF(JX57="","",VLOOKUP(JX57,Language!$D$5:$E$63,2,0))</f>
        <v/>
      </c>
      <c r="JZ57" s="258"/>
      <c r="KA57" s="258"/>
      <c r="KB57" s="359">
        <f t="shared" ref="KB57:KB60" si="813">COUNTIF(JV$57:JV$60,JV57)+COUNTIF(JX$57:JX$60,JV57)</f>
        <v>0</v>
      </c>
      <c r="KC57" s="255"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55" t="str">
        <f>IF((KC57&lt;&gt;""),IF(OR(JV66+JX66&lt;&gt;JV71+JX71,PrSettings!$M$4="●"),((JV66+JX66-JV71-JX71)=(JZ57-KA57))*(KC57=1),0),"")</f>
        <v/>
      </c>
      <c r="KE57" s="255" t="str">
        <f t="shared" ref="KE57:KE59" si="815">IF(KD57&lt;&gt;"",IF(KC57="0",0,(JV66+JX66=JZ57)*(JV71+JX71=KA57)),"")</f>
        <v/>
      </c>
      <c r="KF57" s="255"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73" t="str">
        <f t="shared" ref="KG57:KG60" si="816">IF(($C$57&amp;$C$58&amp;$C$59&amp;$C$60&amp;$E$57&amp;$E$58&amp;$E$59&amp;$E$60&lt;&gt;"")*(JV$57&amp;JV$58&amp;JV$59&amp;JV$60&amp;JX$57&amp;JX$58&amp;JX$59&amp;JX$60&lt;&gt;"")*(JV57&amp;JX57&lt;&gt;""),IF(KB57&lt;&gt;1,0,COUNTIF($B$57:$B$60,JV57)+COUNTIF($D$57:$D$60,JV57))+IF(KB52&lt;&gt;1,0,COUNTIF($B$57:$B$60,JX57)+COUNTIF($D$57:$D$60,JX57)),"")</f>
        <v/>
      </c>
      <c r="KH57" s="133"/>
      <c r="KI57" s="268"/>
      <c r="KJ57" s="254" t="str">
        <f>IF(KI57="","",VLOOKUP(KI57,Language!$D$5:$E$63,2,0))</f>
        <v/>
      </c>
      <c r="KK57" s="258"/>
      <c r="KL57" s="254" t="str">
        <f>IF(KK57="","",VLOOKUP(KK57,Language!$D$5:$E$63,2,0))</f>
        <v/>
      </c>
      <c r="KM57" s="258"/>
      <c r="KN57" s="258"/>
      <c r="KO57" s="359">
        <f t="shared" ref="KO57:KO60" si="817">COUNTIF(KI$57:KI$60,KI57)+COUNTIF(KK$57:KK$60,KI57)</f>
        <v>0</v>
      </c>
      <c r="KP57" s="255"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55" t="str">
        <f>IF((KP57&lt;&gt;""),IF(OR(KI66+KK66&lt;&gt;KI71+KK71,PrSettings!$M$4="●"),((KI66+KK66-KI71-KK71)=(KM57-KN57))*(KP57=1),0),"")</f>
        <v/>
      </c>
      <c r="KR57" s="255" t="str">
        <f t="shared" ref="KR57:KR59" si="819">IF(KQ57&lt;&gt;"",IF(KP57="0",0,(KI66+KK66=KM57)*(KI71+KK71=KN57)),"")</f>
        <v/>
      </c>
      <c r="KS57" s="255"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73" t="str">
        <f t="shared" ref="KT57:KT60" si="820">IF(($C$57&amp;$C$58&amp;$C$59&amp;$C$60&amp;$E$57&amp;$E$58&amp;$E$59&amp;$E$60&lt;&gt;"")*(KI$57&amp;KI$58&amp;KI$59&amp;KI$60&amp;KK$57&amp;KK$58&amp;KK$59&amp;KK$60&lt;&gt;"")*(KI57&amp;KK57&lt;&gt;""),IF(KO57&lt;&gt;1,0,COUNTIF($B$57:$B$60,KI57)+COUNTIF($D$57:$D$60,KI57))+IF(KO52&lt;&gt;1,0,COUNTIF($B$57:$B$60,KK57)+COUNTIF($D$57:$D$60,KK57)),"")</f>
        <v/>
      </c>
      <c r="KU57" s="133"/>
      <c r="KV57" s="268"/>
      <c r="KW57" s="254" t="str">
        <f>IF(KV57="","",VLOOKUP(KV57,Language!$D$5:$E$63,2,0))</f>
        <v/>
      </c>
      <c r="KX57" s="258"/>
      <c r="KY57" s="254" t="str">
        <f>IF(KX57="","",VLOOKUP(KX57,Language!$D$5:$E$63,2,0))</f>
        <v/>
      </c>
      <c r="KZ57" s="258"/>
      <c r="LA57" s="258"/>
      <c r="LB57" s="359">
        <f t="shared" ref="LB57:LB60" si="821">COUNTIF(KV$57:KV$60,KV57)+COUNTIF(KX$57:KX$60,KV57)</f>
        <v>0</v>
      </c>
      <c r="LC57" s="255"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55" t="str">
        <f>IF((LC57&lt;&gt;""),IF(OR(KV66+KX66&lt;&gt;KV71+KX71,PrSettings!$M$4="●"),((KV66+KX66-KV71-KX71)=(KZ57-LA57))*(LC57=1),0),"")</f>
        <v/>
      </c>
      <c r="LE57" s="255" t="str">
        <f t="shared" ref="LE57:LE59" si="823">IF(LD57&lt;&gt;"",IF(LC57="0",0,(KV66+KX66=KZ57)*(KV71+KX71=LA57)),"")</f>
        <v/>
      </c>
      <c r="LF57" s="255"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73" t="str">
        <f t="shared" ref="LG57:LG60" si="824">IF(($C$57&amp;$C$58&amp;$C$59&amp;$C$60&amp;$E$57&amp;$E$58&amp;$E$59&amp;$E$60&lt;&gt;"")*(KV$57&amp;KV$58&amp;KV$59&amp;KV$60&amp;KX$57&amp;KX$58&amp;KX$59&amp;KX$60&lt;&gt;"")*(KV57&amp;KX57&lt;&gt;""),IF(LB57&lt;&gt;1,0,COUNTIF($B$57:$B$60,KV57)+COUNTIF($D$57:$D$60,KV57))+IF(LB52&lt;&gt;1,0,COUNTIF($B$57:$B$60,KX57)+COUNTIF($D$57:$D$60,KX57)),"")</f>
        <v/>
      </c>
      <c r="LH57" s="133"/>
      <c r="LI57" s="268"/>
      <c r="LJ57" s="254" t="str">
        <f>IF(LI57="","",VLOOKUP(LI57,Language!$D$5:$E$63,2,0))</f>
        <v/>
      </c>
      <c r="LK57" s="258"/>
      <c r="LL57" s="254" t="str">
        <f>IF(LK57="","",VLOOKUP(LK57,Language!$D$5:$E$63,2,0))</f>
        <v/>
      </c>
      <c r="LM57" s="258"/>
      <c r="LN57" s="258"/>
      <c r="LO57" s="359">
        <f t="shared" ref="LO57:LO60" si="825">COUNTIF(LI$57:LI$60,LI57)+COUNTIF(LK$57:LK$60,LI57)</f>
        <v>0</v>
      </c>
      <c r="LP57" s="255"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55" t="str">
        <f>IF((LP57&lt;&gt;""),IF(OR(LI66+LK66&lt;&gt;LI71+LK71,PrSettings!$M$4="●"),((LI66+LK66-LI71-LK71)=(LM57-LN57))*(LP57=1),0),"")</f>
        <v/>
      </c>
      <c r="LR57" s="255" t="str">
        <f t="shared" ref="LR57:LR59" si="827">IF(LQ57&lt;&gt;"",IF(LP57="0",0,(LI66+LK66=LM57)*(LI71+LK71=LN57)),"")</f>
        <v/>
      </c>
      <c r="LS57" s="255"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73" t="str">
        <f t="shared" ref="LT57:LT60" si="828">IF(($C$57&amp;$C$58&amp;$C$59&amp;$C$60&amp;$E$57&amp;$E$58&amp;$E$59&amp;$E$60&lt;&gt;"")*(LI$57&amp;LI$58&amp;LI$59&amp;LI$60&amp;LK$57&amp;LK$58&amp;LK$59&amp;LK$60&lt;&gt;"")*(LI57&amp;LK57&lt;&gt;""),IF(LO57&lt;&gt;1,0,COUNTIF($B$57:$B$60,LI57)+COUNTIF($D$57:$D$60,LI57))+IF(LO52&lt;&gt;1,0,COUNTIF($B$57:$B$60,LK57)+COUNTIF($D$57:$D$60,LK57)),"")</f>
        <v/>
      </c>
      <c r="LU57" s="133"/>
      <c r="LV57" s="268"/>
      <c r="LW57" s="254" t="str">
        <f>IF(LV57="","",VLOOKUP(LV57,Language!$D$5:$E$63,2,0))</f>
        <v/>
      </c>
      <c r="LX57" s="258"/>
      <c r="LY57" s="254" t="str">
        <f>IF(LX57="","",VLOOKUP(LX57,Language!$D$5:$E$63,2,0))</f>
        <v/>
      </c>
      <c r="LZ57" s="258"/>
      <c r="MA57" s="258"/>
      <c r="MB57" s="359">
        <f t="shared" ref="MB57:MB60" si="829">COUNTIF(LV$57:LV$60,LV57)+COUNTIF(LX$57:LX$60,LV57)</f>
        <v>0</v>
      </c>
      <c r="MC57" s="255"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55" t="str">
        <f>IF((MC57&lt;&gt;""),IF(OR(LV66+LX66&lt;&gt;LV71+LX71,PrSettings!$M$4="●"),((LV66+LX66-LV71-LX71)=(LZ57-MA57))*(MC57=1),0),"")</f>
        <v/>
      </c>
      <c r="ME57" s="255" t="str">
        <f t="shared" ref="ME57:ME59" si="831">IF(MD57&lt;&gt;"",IF(MC57="0",0,(LV66+LX66=LZ57)*(LV71+LX71=MA57)),"")</f>
        <v/>
      </c>
      <c r="MF57" s="255"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73" t="str">
        <f t="shared" ref="MG57:MG60" si="832">IF(($C$57&amp;$C$58&amp;$C$59&amp;$C$60&amp;$E$57&amp;$E$58&amp;$E$59&amp;$E$60&lt;&gt;"")*(LV$57&amp;LV$58&amp;LV$59&amp;LV$60&amp;LX$57&amp;LX$58&amp;LX$59&amp;LX$60&lt;&gt;"")*(LV57&amp;LX57&lt;&gt;""),IF(MB57&lt;&gt;1,0,COUNTIF($B$57:$B$60,LV57)+COUNTIF($D$57:$D$60,LV57))+IF(MB52&lt;&gt;1,0,COUNTIF($B$57:$B$60,LX57)+COUNTIF($D$57:$D$60,LX57)),"")</f>
        <v/>
      </c>
    </row>
    <row r="58">
      <c r="A58" s="172"/>
      <c r="B58" s="253">
        <f t="array" ref="B58">IF(C58="","",INDEX(Groups!$C$7:$C$35,MATCH(C58,Groups!$D$7:$D$35,0)))</f>
        <v>17</v>
      </c>
      <c r="C58" s="254" t="str">
        <f>INDIRECT("'"&amp;References!$A$1&amp;"'!"&amp;"$I$64")</f>
        <v>Czechia</v>
      </c>
      <c r="D58" s="255">
        <f t="array" ref="D58">IF(E58="","",INDEX(Groups!$C$7:$C$35,MATCH(E58,Groups!$D$7:$D$35,0)))</f>
        <v>2</v>
      </c>
      <c r="E58" s="254" t="str">
        <f>INDIRECT("'"&amp;References!$A$1&amp;"'!"&amp;"$K$64")</f>
        <v>France</v>
      </c>
      <c r="F58" s="256">
        <f>IF(AND(INDIRECT("'"&amp;References!$A$1&amp;"'!"&amp;"$I$65")&lt;&gt;"",INDIRECT("'"&amp;References!$A$1&amp;"'!"&amp;"$K$65")&lt;&gt;""),INDIRECT("'"&amp;References!$A$1&amp;"'!"&amp;"$I$65"),"")</f>
        <v>0</v>
      </c>
      <c r="G58" s="257">
        <f>IF(AND(INDIRECT("'"&amp;References!$A$1&amp;"'!"&amp;"$I$65")&lt;&gt;"",INDIRECT("'"&amp;References!$A$1&amp;"'!"&amp;"$K$65")&lt;&gt;""),INDIRECT("'"&amp;References!$A$1&amp;"'!"&amp;"$K$65"),"")</f>
        <v>1</v>
      </c>
      <c r="H58" s="133"/>
      <c r="I58" s="268"/>
      <c r="J58" s="254" t="str">
        <f>IF(I58="","",VLOOKUP(I58,Language!$D$5:$E$63,2,0))</f>
        <v/>
      </c>
      <c r="K58" s="258"/>
      <c r="L58" s="254" t="str">
        <f>IF(K58="","",VLOOKUP(K58,Language!$D$5:$E$63,2,0))</f>
        <v/>
      </c>
      <c r="M58" s="258"/>
      <c r="N58" s="258"/>
      <c r="O58" s="359">
        <f t="shared" si="729"/>
        <v>0</v>
      </c>
      <c r="P58" s="255" t="str">
        <f t="shared" si="730"/>
        <v/>
      </c>
      <c r="Q58" s="255" t="str">
        <f>IF((P58&lt;&gt;""),IF(OR(I67+K67&lt;&gt;I72+K72,PrSettings!$M$4="●"),((I67+K67-I72-K72)=(M58-N58))*(P58=1),0),"")</f>
        <v/>
      </c>
      <c r="R58" s="255" t="str">
        <f t="shared" si="731"/>
        <v/>
      </c>
      <c r="S58" s="255"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73" t="str">
        <f t="shared" si="732"/>
        <v/>
      </c>
      <c r="U58" s="133"/>
      <c r="V58" s="268"/>
      <c r="W58" s="254" t="str">
        <f>IF(V58="","",VLOOKUP(V58,Language!$D$5:$E$63,2,0))</f>
        <v/>
      </c>
      <c r="X58" s="258"/>
      <c r="Y58" s="254" t="str">
        <f>IF(X58="","",VLOOKUP(X58,Language!$D$5:$E$63,2,0))</f>
        <v/>
      </c>
      <c r="Z58" s="258"/>
      <c r="AA58" s="258"/>
      <c r="AB58" s="359">
        <f t="shared" si="733"/>
        <v>0</v>
      </c>
      <c r="AC58" s="255" t="str">
        <f t="shared" si="734"/>
        <v/>
      </c>
      <c r="AD58" s="255" t="str">
        <f>IF((AC58&lt;&gt;""),IF(OR(V67+X67&lt;&gt;V72+X72,PrSettings!$M$4="●"),((V67+X67-V72-X72)=(Z58-AA58))*(AC58=1),0),"")</f>
        <v/>
      </c>
      <c r="AE58" s="255" t="str">
        <f t="shared" si="735"/>
        <v/>
      </c>
      <c r="AF58" s="255"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73" t="str">
        <f t="shared" si="736"/>
        <v/>
      </c>
      <c r="AH58" s="133"/>
      <c r="AI58" s="268"/>
      <c r="AJ58" s="254" t="str">
        <f>IF(AI58="","",VLOOKUP(AI58,Language!$D$5:$E$63,2,0))</f>
        <v/>
      </c>
      <c r="AK58" s="258"/>
      <c r="AL58" s="254" t="str">
        <f>IF(AK58="","",VLOOKUP(AK58,Language!$D$5:$E$63,2,0))</f>
        <v/>
      </c>
      <c r="AM58" s="258"/>
      <c r="AN58" s="258"/>
      <c r="AO58" s="359">
        <f t="shared" si="737"/>
        <v>0</v>
      </c>
      <c r="AP58" s="255" t="str">
        <f t="shared" si="738"/>
        <v/>
      </c>
      <c r="AQ58" s="255" t="str">
        <f>IF((AP58&lt;&gt;""),IF(OR(AI67+AK67&lt;&gt;AI72+AK72,PrSettings!$M$4="●"),((AI67+AK67-AI72-AK72)=(AM58-AN58))*(AP58=1),0),"")</f>
        <v/>
      </c>
      <c r="AR58" s="255" t="str">
        <f t="shared" si="739"/>
        <v/>
      </c>
      <c r="AS58" s="255"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73" t="str">
        <f t="shared" si="740"/>
        <v/>
      </c>
      <c r="AU58" s="133"/>
      <c r="AV58" s="268"/>
      <c r="AW58" s="254" t="str">
        <f>IF(AV58="","",VLOOKUP(AV58,Language!$D$5:$E$63,2,0))</f>
        <v/>
      </c>
      <c r="AX58" s="258"/>
      <c r="AY58" s="254" t="str">
        <f>IF(AX58="","",VLOOKUP(AX58,Language!$D$5:$E$63,2,0))</f>
        <v/>
      </c>
      <c r="AZ58" s="258"/>
      <c r="BA58" s="258"/>
      <c r="BB58" s="359">
        <f t="shared" si="741"/>
        <v>0</v>
      </c>
      <c r="BC58" s="255" t="str">
        <f t="shared" si="742"/>
        <v/>
      </c>
      <c r="BD58" s="255" t="str">
        <f>IF((BC58&lt;&gt;""),IF(OR(AV67+AX67&lt;&gt;AV72+AX72,PrSettings!$M$4="●"),((AV67+AX67-AV72-AX72)=(AZ58-BA58))*(BC58=1),0),"")</f>
        <v/>
      </c>
      <c r="BE58" s="255" t="str">
        <f t="shared" si="743"/>
        <v/>
      </c>
      <c r="BF58" s="255"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73" t="str">
        <f t="shared" si="744"/>
        <v/>
      </c>
      <c r="BH58" s="133"/>
      <c r="BI58" s="268"/>
      <c r="BJ58" s="254" t="str">
        <f>IF(BI58="","",VLOOKUP(BI58,Language!$D$5:$E$63,2,0))</f>
        <v/>
      </c>
      <c r="BK58" s="258"/>
      <c r="BL58" s="254" t="str">
        <f>IF(BK58="","",VLOOKUP(BK58,Language!$D$5:$E$63,2,0))</f>
        <v/>
      </c>
      <c r="BM58" s="258"/>
      <c r="BN58" s="258"/>
      <c r="BO58" s="359">
        <f t="shared" si="745"/>
        <v>0</v>
      </c>
      <c r="BP58" s="255" t="str">
        <f t="shared" si="746"/>
        <v/>
      </c>
      <c r="BQ58" s="255" t="str">
        <f>IF((BP58&lt;&gt;""),IF(OR(BI67+BK67&lt;&gt;BI72+BK72,PrSettings!$M$4="●"),((BI67+BK67-BI72-BK72)=(BM58-BN58))*(BP58=1),0),"")</f>
        <v/>
      </c>
      <c r="BR58" s="255" t="str">
        <f t="shared" si="747"/>
        <v/>
      </c>
      <c r="BS58" s="255"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73" t="str">
        <f t="shared" si="748"/>
        <v/>
      </c>
      <c r="BU58" s="133"/>
      <c r="BV58" s="268"/>
      <c r="BW58" s="254" t="str">
        <f>IF(BV58="","",VLOOKUP(BV58,Language!$D$5:$E$63,2,0))</f>
        <v/>
      </c>
      <c r="BX58" s="258"/>
      <c r="BY58" s="254" t="str">
        <f>IF(BX58="","",VLOOKUP(BX58,Language!$D$5:$E$63,2,0))</f>
        <v/>
      </c>
      <c r="BZ58" s="258"/>
      <c r="CA58" s="258"/>
      <c r="CB58" s="359">
        <f t="shared" si="749"/>
        <v>0</v>
      </c>
      <c r="CC58" s="255" t="str">
        <f t="shared" si="750"/>
        <v/>
      </c>
      <c r="CD58" s="255" t="str">
        <f>IF((CC58&lt;&gt;""),IF(OR(BV67+BX67&lt;&gt;BV72+BX72,PrSettings!$M$4="●"),((BV67+BX67-BV72-BX72)=(BZ58-CA58))*(CC58=1),0),"")</f>
        <v/>
      </c>
      <c r="CE58" s="255" t="str">
        <f t="shared" si="751"/>
        <v/>
      </c>
      <c r="CF58" s="255"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73" t="str">
        <f t="shared" si="752"/>
        <v/>
      </c>
      <c r="CH58" s="133"/>
      <c r="CI58" s="268"/>
      <c r="CJ58" s="254" t="str">
        <f>IF(CI58="","",VLOOKUP(CI58,Language!$D$5:$E$63,2,0))</f>
        <v/>
      </c>
      <c r="CK58" s="258"/>
      <c r="CL58" s="254" t="str">
        <f>IF(CK58="","",VLOOKUP(CK58,Language!$D$5:$E$63,2,0))</f>
        <v/>
      </c>
      <c r="CM58" s="258"/>
      <c r="CN58" s="258"/>
      <c r="CO58" s="359">
        <f t="shared" si="753"/>
        <v>0</v>
      </c>
      <c r="CP58" s="255" t="str">
        <f t="shared" si="754"/>
        <v/>
      </c>
      <c r="CQ58" s="255" t="str">
        <f>IF((CP58&lt;&gt;""),IF(OR(CI67+CK67&lt;&gt;CI72+CK72,PrSettings!$M$4="●"),((CI67+CK67-CI72-CK72)=(CM58-CN58))*(CP58=1),0),"")</f>
        <v/>
      </c>
      <c r="CR58" s="255" t="str">
        <f t="shared" si="755"/>
        <v/>
      </c>
      <c r="CS58" s="255"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73" t="str">
        <f t="shared" si="756"/>
        <v/>
      </c>
      <c r="CU58" s="133"/>
      <c r="CV58" s="268"/>
      <c r="CW58" s="254" t="str">
        <f>IF(CV58="","",VLOOKUP(CV58,Language!$D$5:$E$63,2,0))</f>
        <v/>
      </c>
      <c r="CX58" s="258"/>
      <c r="CY58" s="254" t="str">
        <f>IF(CX58="","",VLOOKUP(CX58,Language!$D$5:$E$63,2,0))</f>
        <v/>
      </c>
      <c r="CZ58" s="258"/>
      <c r="DA58" s="258"/>
      <c r="DB58" s="359">
        <f t="shared" si="757"/>
        <v>0</v>
      </c>
      <c r="DC58" s="255" t="str">
        <f t="shared" si="758"/>
        <v/>
      </c>
      <c r="DD58" s="255" t="str">
        <f>IF((DC58&lt;&gt;""),IF(OR(CV67+CX67&lt;&gt;CV72+CX72,PrSettings!$M$4="●"),((CV67+CX67-CV72-CX72)=(CZ58-DA58))*(DC58=1),0),"")</f>
        <v/>
      </c>
      <c r="DE58" s="255" t="str">
        <f t="shared" si="759"/>
        <v/>
      </c>
      <c r="DF58" s="255"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73" t="str">
        <f t="shared" si="760"/>
        <v/>
      </c>
      <c r="DH58" s="133"/>
      <c r="DI58" s="268"/>
      <c r="DJ58" s="254" t="str">
        <f>IF(DI58="","",VLOOKUP(DI58,Language!$D$5:$E$63,2,0))</f>
        <v/>
      </c>
      <c r="DK58" s="258"/>
      <c r="DL58" s="254" t="str">
        <f>IF(DK58="","",VLOOKUP(DK58,Language!$D$5:$E$63,2,0))</f>
        <v/>
      </c>
      <c r="DM58" s="258"/>
      <c r="DN58" s="258"/>
      <c r="DO58" s="359">
        <f t="shared" si="761"/>
        <v>0</v>
      </c>
      <c r="DP58" s="255" t="str">
        <f t="shared" si="762"/>
        <v/>
      </c>
      <c r="DQ58" s="255" t="str">
        <f>IF((DP58&lt;&gt;""),IF(OR(DI67+DK67&lt;&gt;DI72+DK72,PrSettings!$M$4="●"),((DI67+DK67-DI72-DK72)=(DM58-DN58))*(DP58=1),0),"")</f>
        <v/>
      </c>
      <c r="DR58" s="255" t="str">
        <f t="shared" si="763"/>
        <v/>
      </c>
      <c r="DS58" s="255"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73" t="str">
        <f t="shared" si="764"/>
        <v/>
      </c>
      <c r="DU58" s="133"/>
      <c r="DV58" s="268"/>
      <c r="DW58" s="254" t="str">
        <f>IF(DV58="","",VLOOKUP(DV58,Language!$D$5:$E$63,2,0))</f>
        <v/>
      </c>
      <c r="DX58" s="258"/>
      <c r="DY58" s="254" t="str">
        <f>IF(DX58="","",VLOOKUP(DX58,Language!$D$5:$E$63,2,0))</f>
        <v/>
      </c>
      <c r="DZ58" s="258"/>
      <c r="EA58" s="258"/>
      <c r="EB58" s="359">
        <f t="shared" si="765"/>
        <v>0</v>
      </c>
      <c r="EC58" s="255" t="str">
        <f t="shared" si="766"/>
        <v/>
      </c>
      <c r="ED58" s="255" t="str">
        <f>IF((EC58&lt;&gt;""),IF(OR(DV67+DX67&lt;&gt;DV72+DX72,PrSettings!$M$4="●"),((DV67+DX67-DV72-DX72)=(DZ58-EA58))*(EC58=1),0),"")</f>
        <v/>
      </c>
      <c r="EE58" s="255" t="str">
        <f t="shared" si="767"/>
        <v/>
      </c>
      <c r="EF58" s="255"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73" t="str">
        <f t="shared" si="768"/>
        <v/>
      </c>
      <c r="EH58" s="133"/>
      <c r="EI58" s="268"/>
      <c r="EJ58" s="254" t="str">
        <f>IF(EI58="","",VLOOKUP(EI58,Language!$D$5:$E$63,2,0))</f>
        <v/>
      </c>
      <c r="EK58" s="258"/>
      <c r="EL58" s="254" t="str">
        <f>IF(EK58="","",VLOOKUP(EK58,Language!$D$5:$E$63,2,0))</f>
        <v/>
      </c>
      <c r="EM58" s="258"/>
      <c r="EN58" s="258"/>
      <c r="EO58" s="359">
        <f t="shared" si="769"/>
        <v>0</v>
      </c>
      <c r="EP58" s="255" t="str">
        <f t="shared" si="770"/>
        <v/>
      </c>
      <c r="EQ58" s="255" t="str">
        <f>IF((EP58&lt;&gt;""),IF(OR(EI67+EK67&lt;&gt;EI72+EK72,PrSettings!$M$4="●"),((EI67+EK67-EI72-EK72)=(EM58-EN58))*(EP58=1),0),"")</f>
        <v/>
      </c>
      <c r="ER58" s="255" t="str">
        <f t="shared" si="771"/>
        <v/>
      </c>
      <c r="ES58" s="255"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73" t="str">
        <f t="shared" si="772"/>
        <v/>
      </c>
      <c r="EU58" s="133"/>
      <c r="EV58" s="268"/>
      <c r="EW58" s="254" t="str">
        <f>IF(EV58="","",VLOOKUP(EV58,Language!$D$5:$E$63,2,0))</f>
        <v/>
      </c>
      <c r="EX58" s="258"/>
      <c r="EY58" s="254" t="str">
        <f>IF(EX58="","",VLOOKUP(EX58,Language!$D$5:$E$63,2,0))</f>
        <v/>
      </c>
      <c r="EZ58" s="258"/>
      <c r="FA58" s="258"/>
      <c r="FB58" s="359">
        <f t="shared" si="773"/>
        <v>0</v>
      </c>
      <c r="FC58" s="255" t="str">
        <f t="shared" si="774"/>
        <v/>
      </c>
      <c r="FD58" s="255" t="str">
        <f>IF((FC58&lt;&gt;""),IF(OR(EV67+EX67&lt;&gt;EV72+EX72,PrSettings!$M$4="●"),((EV67+EX67-EV72-EX72)=(EZ58-FA58))*(FC58=1),0),"")</f>
        <v/>
      </c>
      <c r="FE58" s="255" t="str">
        <f t="shared" si="775"/>
        <v/>
      </c>
      <c r="FF58" s="255"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73" t="str">
        <f t="shared" si="776"/>
        <v/>
      </c>
      <c r="FH58" s="133"/>
      <c r="FI58" s="268"/>
      <c r="FJ58" s="254" t="str">
        <f>IF(FI58="","",VLOOKUP(FI58,Language!$D$5:$E$63,2,0))</f>
        <v/>
      </c>
      <c r="FK58" s="258"/>
      <c r="FL58" s="254" t="str">
        <f>IF(FK58="","",VLOOKUP(FK58,Language!$D$5:$E$63,2,0))</f>
        <v/>
      </c>
      <c r="FM58" s="258"/>
      <c r="FN58" s="258"/>
      <c r="FO58" s="359">
        <f t="shared" si="777"/>
        <v>0</v>
      </c>
      <c r="FP58" s="255" t="str">
        <f t="shared" si="778"/>
        <v/>
      </c>
      <c r="FQ58" s="255" t="str">
        <f>IF((FP58&lt;&gt;""),IF(OR(FI67+FK67&lt;&gt;FI72+FK72,PrSettings!$M$4="●"),((FI67+FK67-FI72-FK72)=(FM58-FN58))*(FP58=1),0),"")</f>
        <v/>
      </c>
      <c r="FR58" s="255" t="str">
        <f t="shared" si="779"/>
        <v/>
      </c>
      <c r="FS58" s="255"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73" t="str">
        <f t="shared" si="780"/>
        <v/>
      </c>
      <c r="FU58" s="133"/>
      <c r="FV58" s="268"/>
      <c r="FW58" s="254" t="str">
        <f>IF(FV58="","",VLOOKUP(FV58,Language!$D$5:$E$63,2,0))</f>
        <v/>
      </c>
      <c r="FX58" s="258"/>
      <c r="FY58" s="254" t="str">
        <f>IF(FX58="","",VLOOKUP(FX58,Language!$D$5:$E$63,2,0))</f>
        <v/>
      </c>
      <c r="FZ58" s="258"/>
      <c r="GA58" s="258"/>
      <c r="GB58" s="359">
        <f t="shared" si="781"/>
        <v>0</v>
      </c>
      <c r="GC58" s="255" t="str">
        <f t="shared" si="782"/>
        <v/>
      </c>
      <c r="GD58" s="255" t="str">
        <f>IF((GC58&lt;&gt;""),IF(OR(FV67+FX67&lt;&gt;FV72+FX72,PrSettings!$M$4="●"),((FV67+FX67-FV72-FX72)=(FZ58-GA58))*(GC58=1),0),"")</f>
        <v/>
      </c>
      <c r="GE58" s="255" t="str">
        <f t="shared" si="783"/>
        <v/>
      </c>
      <c r="GF58" s="255"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73" t="str">
        <f t="shared" si="784"/>
        <v/>
      </c>
      <c r="GH58" s="133"/>
      <c r="GI58" s="268"/>
      <c r="GJ58" s="254" t="str">
        <f>IF(GI58="","",VLOOKUP(GI58,Language!$D$5:$E$63,2,0))</f>
        <v/>
      </c>
      <c r="GK58" s="258"/>
      <c r="GL58" s="254" t="str">
        <f>IF(GK58="","",VLOOKUP(GK58,Language!$D$5:$E$63,2,0))</f>
        <v/>
      </c>
      <c r="GM58" s="258"/>
      <c r="GN58" s="258"/>
      <c r="GO58" s="359">
        <f t="shared" si="785"/>
        <v>0</v>
      </c>
      <c r="GP58" s="255" t="str">
        <f t="shared" si="786"/>
        <v/>
      </c>
      <c r="GQ58" s="255" t="str">
        <f>IF((GP58&lt;&gt;""),IF(OR(GI67+GK67&lt;&gt;GI72+GK72,PrSettings!$M$4="●"),((GI67+GK67-GI72-GK72)=(GM58-GN58))*(GP58=1),0),"")</f>
        <v/>
      </c>
      <c r="GR58" s="255" t="str">
        <f t="shared" si="787"/>
        <v/>
      </c>
      <c r="GS58" s="255"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73" t="str">
        <f t="shared" si="788"/>
        <v/>
      </c>
      <c r="GU58" s="133"/>
      <c r="GV58" s="268"/>
      <c r="GW58" s="254" t="str">
        <f>IF(GV58="","",VLOOKUP(GV58,Language!$D$5:$E$63,2,0))</f>
        <v/>
      </c>
      <c r="GX58" s="258"/>
      <c r="GY58" s="254" t="str">
        <f>IF(GX58="","",VLOOKUP(GX58,Language!$D$5:$E$63,2,0))</f>
        <v/>
      </c>
      <c r="GZ58" s="258"/>
      <c r="HA58" s="258"/>
      <c r="HB58" s="359">
        <f t="shared" si="789"/>
        <v>0</v>
      </c>
      <c r="HC58" s="255" t="str">
        <f t="shared" si="790"/>
        <v/>
      </c>
      <c r="HD58" s="255" t="str">
        <f>IF((HC58&lt;&gt;""),IF(OR(GV67+GX67&lt;&gt;GV72+GX72,PrSettings!$M$4="●"),((GV67+GX67-GV72-GX72)=(GZ58-HA58))*(HC58=1),0),"")</f>
        <v/>
      </c>
      <c r="HE58" s="255" t="str">
        <f t="shared" si="791"/>
        <v/>
      </c>
      <c r="HF58" s="255"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73" t="str">
        <f t="shared" si="792"/>
        <v/>
      </c>
      <c r="HH58" s="133"/>
      <c r="HI58" s="268"/>
      <c r="HJ58" s="254" t="str">
        <f>IF(HI58="","",VLOOKUP(HI58,Language!$D$5:$E$63,2,0))</f>
        <v/>
      </c>
      <c r="HK58" s="258"/>
      <c r="HL58" s="254" t="str">
        <f>IF(HK58="","",VLOOKUP(HK58,Language!$D$5:$E$63,2,0))</f>
        <v/>
      </c>
      <c r="HM58" s="258"/>
      <c r="HN58" s="258"/>
      <c r="HO58" s="359">
        <f t="shared" si="793"/>
        <v>0</v>
      </c>
      <c r="HP58" s="255" t="str">
        <f t="shared" si="794"/>
        <v/>
      </c>
      <c r="HQ58" s="255" t="str">
        <f>IF((HP58&lt;&gt;""),IF(OR(HI67+HK67&lt;&gt;HI72+HK72,PrSettings!$M$4="●"),((HI67+HK67-HI72-HK72)=(HM58-HN58))*(HP58=1),0),"")</f>
        <v/>
      </c>
      <c r="HR58" s="255" t="str">
        <f t="shared" si="795"/>
        <v/>
      </c>
      <c r="HS58" s="255"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73" t="str">
        <f t="shared" si="796"/>
        <v/>
      </c>
      <c r="HU58" s="133"/>
      <c r="HV58" s="268"/>
      <c r="HW58" s="254" t="str">
        <f>IF(HV58="","",VLOOKUP(HV58,Language!$D$5:$E$63,2,0))</f>
        <v/>
      </c>
      <c r="HX58" s="258"/>
      <c r="HY58" s="254" t="str">
        <f>IF(HX58="","",VLOOKUP(HX58,Language!$D$5:$E$63,2,0))</f>
        <v/>
      </c>
      <c r="HZ58" s="258"/>
      <c r="IA58" s="258"/>
      <c r="IB58" s="359">
        <f t="shared" si="797"/>
        <v>0</v>
      </c>
      <c r="IC58" s="255" t="str">
        <f t="shared" si="798"/>
        <v/>
      </c>
      <c r="ID58" s="255" t="str">
        <f>IF((IC58&lt;&gt;""),IF(OR(HV67+HX67&lt;&gt;HV72+HX72,PrSettings!$M$4="●"),((HV67+HX67-HV72-HX72)=(HZ58-IA58))*(IC58=1),0),"")</f>
        <v/>
      </c>
      <c r="IE58" s="255" t="str">
        <f t="shared" si="799"/>
        <v/>
      </c>
      <c r="IF58" s="255"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73" t="str">
        <f t="shared" si="800"/>
        <v/>
      </c>
      <c r="IH58" s="133"/>
      <c r="II58" s="268"/>
      <c r="IJ58" s="254" t="str">
        <f>IF(II58="","",VLOOKUP(II58,Language!$D$5:$E$63,2,0))</f>
        <v/>
      </c>
      <c r="IK58" s="258"/>
      <c r="IL58" s="254" t="str">
        <f>IF(IK58="","",VLOOKUP(IK58,Language!$D$5:$E$63,2,0))</f>
        <v/>
      </c>
      <c r="IM58" s="258"/>
      <c r="IN58" s="258"/>
      <c r="IO58" s="359">
        <f t="shared" si="801"/>
        <v>0</v>
      </c>
      <c r="IP58" s="255" t="str">
        <f t="shared" si="802"/>
        <v/>
      </c>
      <c r="IQ58" s="255" t="str">
        <f>IF((IP58&lt;&gt;""),IF(OR(II67+IK67&lt;&gt;II72+IK72,PrSettings!$M$4="●"),((II67+IK67-II72-IK72)=(IM58-IN58))*(IP58=1),0),"")</f>
        <v/>
      </c>
      <c r="IR58" s="255" t="str">
        <f t="shared" si="803"/>
        <v/>
      </c>
      <c r="IS58" s="255"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73" t="str">
        <f t="shared" si="804"/>
        <v/>
      </c>
      <c r="IU58" s="133"/>
      <c r="IV58" s="268"/>
      <c r="IW58" s="254" t="str">
        <f>IF(IV58="","",VLOOKUP(IV58,Language!$D$5:$E$63,2,0))</f>
        <v/>
      </c>
      <c r="IX58" s="258"/>
      <c r="IY58" s="254" t="str">
        <f>IF(IX58="","",VLOOKUP(IX58,Language!$D$5:$E$63,2,0))</f>
        <v/>
      </c>
      <c r="IZ58" s="258"/>
      <c r="JA58" s="258"/>
      <c r="JB58" s="359">
        <f t="shared" si="805"/>
        <v>0</v>
      </c>
      <c r="JC58" s="255" t="str">
        <f t="shared" si="806"/>
        <v/>
      </c>
      <c r="JD58" s="255" t="str">
        <f>IF((JC58&lt;&gt;""),IF(OR(IV67+IX67&lt;&gt;IV72+IX72,PrSettings!$M$4="●"),((IV67+IX67-IV72-IX72)=(IZ58-JA58))*(JC58=1),0),"")</f>
        <v/>
      </c>
      <c r="JE58" s="255" t="str">
        <f t="shared" si="807"/>
        <v/>
      </c>
      <c r="JF58" s="255"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73" t="str">
        <f t="shared" si="808"/>
        <v/>
      </c>
      <c r="JH58" s="133"/>
      <c r="JI58" s="268"/>
      <c r="JJ58" s="254" t="str">
        <f>IF(JI58="","",VLOOKUP(JI58,Language!$D$5:$E$63,2,0))</f>
        <v/>
      </c>
      <c r="JK58" s="258"/>
      <c r="JL58" s="254" t="str">
        <f>IF(JK58="","",VLOOKUP(JK58,Language!$D$5:$E$63,2,0))</f>
        <v/>
      </c>
      <c r="JM58" s="258"/>
      <c r="JN58" s="258"/>
      <c r="JO58" s="359">
        <f t="shared" si="809"/>
        <v>0</v>
      </c>
      <c r="JP58" s="255" t="str">
        <f t="shared" si="810"/>
        <v/>
      </c>
      <c r="JQ58" s="255" t="str">
        <f>IF((JP58&lt;&gt;""),IF(OR(JI67+JK67&lt;&gt;JI72+JK72,PrSettings!$M$4="●"),((JI67+JK67-JI72-JK72)=(JM58-JN58))*(JP58=1),0),"")</f>
        <v/>
      </c>
      <c r="JR58" s="255" t="str">
        <f t="shared" si="811"/>
        <v/>
      </c>
      <c r="JS58" s="255"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73" t="str">
        <f t="shared" si="812"/>
        <v/>
      </c>
      <c r="JU58" s="133"/>
      <c r="JV58" s="268"/>
      <c r="JW58" s="254" t="str">
        <f>IF(JV58="","",VLOOKUP(JV58,Language!$D$5:$E$63,2,0))</f>
        <v/>
      </c>
      <c r="JX58" s="258"/>
      <c r="JY58" s="254" t="str">
        <f>IF(JX58="","",VLOOKUP(JX58,Language!$D$5:$E$63,2,0))</f>
        <v/>
      </c>
      <c r="JZ58" s="258"/>
      <c r="KA58" s="258"/>
      <c r="KB58" s="359">
        <f t="shared" si="813"/>
        <v>0</v>
      </c>
      <c r="KC58" s="255" t="str">
        <f t="shared" si="814"/>
        <v/>
      </c>
      <c r="KD58" s="255" t="str">
        <f>IF((KC58&lt;&gt;""),IF(OR(JV67+JX67&lt;&gt;JV72+JX72,PrSettings!$M$4="●"),((JV67+JX67-JV72-JX72)=(JZ58-KA58))*(KC58=1),0),"")</f>
        <v/>
      </c>
      <c r="KE58" s="255" t="str">
        <f t="shared" si="815"/>
        <v/>
      </c>
      <c r="KF58" s="255"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73" t="str">
        <f t="shared" si="816"/>
        <v/>
      </c>
      <c r="KH58" s="133"/>
      <c r="KI58" s="268"/>
      <c r="KJ58" s="254" t="str">
        <f>IF(KI58="","",VLOOKUP(KI58,Language!$D$5:$E$63,2,0))</f>
        <v/>
      </c>
      <c r="KK58" s="258"/>
      <c r="KL58" s="254" t="str">
        <f>IF(KK58="","",VLOOKUP(KK58,Language!$D$5:$E$63,2,0))</f>
        <v/>
      </c>
      <c r="KM58" s="258"/>
      <c r="KN58" s="258"/>
      <c r="KO58" s="359">
        <f t="shared" si="817"/>
        <v>0</v>
      </c>
      <c r="KP58" s="255" t="str">
        <f t="shared" si="818"/>
        <v/>
      </c>
      <c r="KQ58" s="255" t="str">
        <f>IF((KP58&lt;&gt;""),IF(OR(KI67+KK67&lt;&gt;KI72+KK72,PrSettings!$M$4="●"),((KI67+KK67-KI72-KK72)=(KM58-KN58))*(KP58=1),0),"")</f>
        <v/>
      </c>
      <c r="KR58" s="255" t="str">
        <f t="shared" si="819"/>
        <v/>
      </c>
      <c r="KS58" s="255"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73" t="str">
        <f t="shared" si="820"/>
        <v/>
      </c>
      <c r="KU58" s="133"/>
      <c r="KV58" s="268"/>
      <c r="KW58" s="254" t="str">
        <f>IF(KV58="","",VLOOKUP(KV58,Language!$D$5:$E$63,2,0))</f>
        <v/>
      </c>
      <c r="KX58" s="258"/>
      <c r="KY58" s="254" t="str">
        <f>IF(KX58="","",VLOOKUP(KX58,Language!$D$5:$E$63,2,0))</f>
        <v/>
      </c>
      <c r="KZ58" s="258"/>
      <c r="LA58" s="258"/>
      <c r="LB58" s="359">
        <f t="shared" si="821"/>
        <v>0</v>
      </c>
      <c r="LC58" s="255" t="str">
        <f t="shared" si="822"/>
        <v/>
      </c>
      <c r="LD58" s="255" t="str">
        <f>IF((LC58&lt;&gt;""),IF(OR(KV67+KX67&lt;&gt;KV72+KX72,PrSettings!$M$4="●"),((KV67+KX67-KV72-KX72)=(KZ58-LA58))*(LC58=1),0),"")</f>
        <v/>
      </c>
      <c r="LE58" s="255" t="str">
        <f t="shared" si="823"/>
        <v/>
      </c>
      <c r="LF58" s="255"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73" t="str">
        <f t="shared" si="824"/>
        <v/>
      </c>
      <c r="LH58" s="133"/>
      <c r="LI58" s="268"/>
      <c r="LJ58" s="254" t="str">
        <f>IF(LI58="","",VLOOKUP(LI58,Language!$D$5:$E$63,2,0))</f>
        <v/>
      </c>
      <c r="LK58" s="258"/>
      <c r="LL58" s="254" t="str">
        <f>IF(LK58="","",VLOOKUP(LK58,Language!$D$5:$E$63,2,0))</f>
        <v/>
      </c>
      <c r="LM58" s="258"/>
      <c r="LN58" s="258"/>
      <c r="LO58" s="359">
        <f t="shared" si="825"/>
        <v>0</v>
      </c>
      <c r="LP58" s="255" t="str">
        <f t="shared" si="826"/>
        <v/>
      </c>
      <c r="LQ58" s="255" t="str">
        <f>IF((LP58&lt;&gt;""),IF(OR(LI67+LK67&lt;&gt;LI72+LK72,PrSettings!$M$4="●"),((LI67+LK67-LI72-LK72)=(LM58-LN58))*(LP58=1),0),"")</f>
        <v/>
      </c>
      <c r="LR58" s="255" t="str">
        <f t="shared" si="827"/>
        <v/>
      </c>
      <c r="LS58" s="255"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73" t="str">
        <f t="shared" si="828"/>
        <v/>
      </c>
      <c r="LU58" s="133"/>
      <c r="LV58" s="268"/>
      <c r="LW58" s="254" t="str">
        <f>IF(LV58="","",VLOOKUP(LV58,Language!$D$5:$E$63,2,0))</f>
        <v/>
      </c>
      <c r="LX58" s="258"/>
      <c r="LY58" s="254" t="str">
        <f>IF(LX58="","",VLOOKUP(LX58,Language!$D$5:$E$63,2,0))</f>
        <v/>
      </c>
      <c r="LZ58" s="258"/>
      <c r="MA58" s="258"/>
      <c r="MB58" s="359">
        <f t="shared" si="829"/>
        <v>0</v>
      </c>
      <c r="MC58" s="255" t="str">
        <f t="shared" si="830"/>
        <v/>
      </c>
      <c r="MD58" s="255" t="str">
        <f>IF((MC58&lt;&gt;""),IF(OR(LV67+LX67&lt;&gt;LV72+LX72,PrSettings!$M$4="●"),((LV67+LX67-LV72-LX72)=(LZ58-MA58))*(MC58=1),0),"")</f>
        <v/>
      </c>
      <c r="ME58" s="255" t="str">
        <f t="shared" si="831"/>
        <v/>
      </c>
      <c r="MF58" s="255"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73" t="str">
        <f t="shared" si="832"/>
        <v/>
      </c>
    </row>
    <row r="59">
      <c r="A59" s="172"/>
      <c r="B59" s="253">
        <f t="array" ref="B59">IF(C59="","",INDEX(Groups!$C$7:$C$35,MATCH(C59,Groups!$D$7:$D$35,0)))</f>
        <v>4</v>
      </c>
      <c r="C59" s="254" t="str">
        <f>INDIRECT("'"&amp;References!$A$1&amp;"'!"&amp;"$O$64")</f>
        <v>Belgium</v>
      </c>
      <c r="D59" s="255">
        <f t="array" ref="D59">IF(E59="","",INDEX(Groups!$C$7:$C$35,MATCH(E59,Groups!$D$7:$D$35,0)))</f>
        <v>12</v>
      </c>
      <c r="E59" s="254" t="str">
        <f>INDIRECT("'"&amp;References!$A$1&amp;"'!"&amp;"$Q$64")</f>
        <v>Netherlands</v>
      </c>
      <c r="F59" s="256">
        <f>IF(AND(INDIRECT("'"&amp;References!$A$1&amp;"'!"&amp;"$O$65")&lt;&gt;"",INDIRECT("'"&amp;References!$A$1&amp;"'!"&amp;"$Q$65")&lt;&gt;""),INDIRECT("'"&amp;References!$A$1&amp;"'!"&amp;"$O$65"),"")</f>
        <v>0</v>
      </c>
      <c r="G59" s="257">
        <f>IF(AND(INDIRECT("'"&amp;References!$A$1&amp;"'!"&amp;"$O$65")&lt;&gt;"",INDIRECT("'"&amp;References!$A$1&amp;"'!"&amp;"$Q$65")&lt;&gt;""),INDIRECT("'"&amp;References!$A$1&amp;"'!"&amp;"$Q$65"),"")</f>
        <v>1</v>
      </c>
      <c r="H59" s="133"/>
      <c r="I59" s="268"/>
      <c r="J59" s="254" t="str">
        <f>IF(I59="","",VLOOKUP(I59,Language!$D$5:$E$63,2,0))</f>
        <v/>
      </c>
      <c r="K59" s="258"/>
      <c r="L59" s="254" t="str">
        <f>IF(K59="","",VLOOKUP(K59,Language!$D$5:$E$63,2,0))</f>
        <v/>
      </c>
      <c r="M59" s="258"/>
      <c r="N59" s="258"/>
      <c r="O59" s="359">
        <f t="shared" si="729"/>
        <v>0</v>
      </c>
      <c r="P59" s="255" t="str">
        <f t="shared" si="730"/>
        <v/>
      </c>
      <c r="Q59" s="255" t="str">
        <f>IF((P59&lt;&gt;""),IF(OR(I68+K68&lt;&gt;I73+K73,PrSettings!$M$4="●"),((I68+K68-I73-K73)=(M59-N59))*(P59=1),0),"")</f>
        <v/>
      </c>
      <c r="R59" s="255" t="str">
        <f t="shared" si="731"/>
        <v/>
      </c>
      <c r="S59" s="255"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73" t="str">
        <f t="shared" si="732"/>
        <v/>
      </c>
      <c r="U59" s="133"/>
      <c r="V59" s="268"/>
      <c r="W59" s="254" t="str">
        <f>IF(V59="","",VLOOKUP(V59,Language!$D$5:$E$63,2,0))</f>
        <v/>
      </c>
      <c r="X59" s="258"/>
      <c r="Y59" s="254" t="str">
        <f>IF(X59="","",VLOOKUP(X59,Language!$D$5:$E$63,2,0))</f>
        <v/>
      </c>
      <c r="Z59" s="258"/>
      <c r="AA59" s="258"/>
      <c r="AB59" s="359">
        <f t="shared" si="733"/>
        <v>0</v>
      </c>
      <c r="AC59" s="255" t="str">
        <f t="shared" si="734"/>
        <v/>
      </c>
      <c r="AD59" s="255" t="str">
        <f>IF((AC59&lt;&gt;""),IF(OR(V68+X68&lt;&gt;V73+X73,PrSettings!$M$4="●"),((V68+X68-V73-X73)=(Z59-AA59))*(AC59=1),0),"")</f>
        <v/>
      </c>
      <c r="AE59" s="255" t="str">
        <f t="shared" si="735"/>
        <v/>
      </c>
      <c r="AF59" s="255"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73" t="str">
        <f t="shared" si="736"/>
        <v/>
      </c>
      <c r="AH59" s="133"/>
      <c r="AI59" s="268"/>
      <c r="AJ59" s="254" t="str">
        <f>IF(AI59="","",VLOOKUP(AI59,Language!$D$5:$E$63,2,0))</f>
        <v/>
      </c>
      <c r="AK59" s="258"/>
      <c r="AL59" s="254" t="str">
        <f>IF(AK59="","",VLOOKUP(AK59,Language!$D$5:$E$63,2,0))</f>
        <v/>
      </c>
      <c r="AM59" s="258"/>
      <c r="AN59" s="258"/>
      <c r="AO59" s="359">
        <f t="shared" si="737"/>
        <v>0</v>
      </c>
      <c r="AP59" s="255" t="str">
        <f t="shared" si="738"/>
        <v/>
      </c>
      <c r="AQ59" s="255" t="str">
        <f>IF((AP59&lt;&gt;""),IF(OR(AI68+AK68&lt;&gt;AI73+AK73,PrSettings!$M$4="●"),((AI68+AK68-AI73-AK73)=(AM59-AN59))*(AP59=1),0),"")</f>
        <v/>
      </c>
      <c r="AR59" s="255" t="str">
        <f t="shared" si="739"/>
        <v/>
      </c>
      <c r="AS59" s="255"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73" t="str">
        <f t="shared" si="740"/>
        <v/>
      </c>
      <c r="AU59" s="133"/>
      <c r="AV59" s="268"/>
      <c r="AW59" s="254" t="str">
        <f>IF(AV59="","",VLOOKUP(AV59,Language!$D$5:$E$63,2,0))</f>
        <v/>
      </c>
      <c r="AX59" s="258"/>
      <c r="AY59" s="254" t="str">
        <f>IF(AX59="","",VLOOKUP(AX59,Language!$D$5:$E$63,2,0))</f>
        <v/>
      </c>
      <c r="AZ59" s="258"/>
      <c r="BA59" s="258"/>
      <c r="BB59" s="359">
        <f t="shared" si="741"/>
        <v>0</v>
      </c>
      <c r="BC59" s="255" t="str">
        <f t="shared" si="742"/>
        <v/>
      </c>
      <c r="BD59" s="255" t="str">
        <f>IF((BC59&lt;&gt;""),IF(OR(AV68+AX68&lt;&gt;AV73+AX73,PrSettings!$M$4="●"),((AV68+AX68-AV73-AX73)=(AZ59-BA59))*(BC59=1),0),"")</f>
        <v/>
      </c>
      <c r="BE59" s="255" t="str">
        <f t="shared" si="743"/>
        <v/>
      </c>
      <c r="BF59" s="255"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73" t="str">
        <f t="shared" si="744"/>
        <v/>
      </c>
      <c r="BH59" s="133"/>
      <c r="BI59" s="268"/>
      <c r="BJ59" s="254" t="str">
        <f>IF(BI59="","",VLOOKUP(BI59,Language!$D$5:$E$63,2,0))</f>
        <v/>
      </c>
      <c r="BK59" s="258"/>
      <c r="BL59" s="254" t="str">
        <f>IF(BK59="","",VLOOKUP(BK59,Language!$D$5:$E$63,2,0))</f>
        <v/>
      </c>
      <c r="BM59" s="258"/>
      <c r="BN59" s="258"/>
      <c r="BO59" s="359">
        <f t="shared" si="745"/>
        <v>0</v>
      </c>
      <c r="BP59" s="255" t="str">
        <f t="shared" si="746"/>
        <v/>
      </c>
      <c r="BQ59" s="255" t="str">
        <f>IF((BP59&lt;&gt;""),IF(OR(BI68+BK68&lt;&gt;BI73+BK73,PrSettings!$M$4="●"),((BI68+BK68-BI73-BK73)=(BM59-BN59))*(BP59=1),0),"")</f>
        <v/>
      </c>
      <c r="BR59" s="255" t="str">
        <f t="shared" si="747"/>
        <v/>
      </c>
      <c r="BS59" s="255"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73" t="str">
        <f t="shared" si="748"/>
        <v/>
      </c>
      <c r="BU59" s="133"/>
      <c r="BV59" s="268"/>
      <c r="BW59" s="254" t="str">
        <f>IF(BV59="","",VLOOKUP(BV59,Language!$D$5:$E$63,2,0))</f>
        <v/>
      </c>
      <c r="BX59" s="258"/>
      <c r="BY59" s="254" t="str">
        <f>IF(BX59="","",VLOOKUP(BX59,Language!$D$5:$E$63,2,0))</f>
        <v/>
      </c>
      <c r="BZ59" s="258"/>
      <c r="CA59" s="258"/>
      <c r="CB59" s="359">
        <f t="shared" si="749"/>
        <v>0</v>
      </c>
      <c r="CC59" s="255" t="str">
        <f t="shared" si="750"/>
        <v/>
      </c>
      <c r="CD59" s="255" t="str">
        <f>IF((CC59&lt;&gt;""),IF(OR(BV68+BX68&lt;&gt;BV73+BX73,PrSettings!$M$4="●"),((BV68+BX68-BV73-BX73)=(BZ59-CA59))*(CC59=1),0),"")</f>
        <v/>
      </c>
      <c r="CE59" s="255" t="str">
        <f t="shared" si="751"/>
        <v/>
      </c>
      <c r="CF59" s="255"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73" t="str">
        <f t="shared" si="752"/>
        <v/>
      </c>
      <c r="CH59" s="133"/>
      <c r="CI59" s="268"/>
      <c r="CJ59" s="254" t="str">
        <f>IF(CI59="","",VLOOKUP(CI59,Language!$D$5:$E$63,2,0))</f>
        <v/>
      </c>
      <c r="CK59" s="258"/>
      <c r="CL59" s="254" t="str">
        <f>IF(CK59="","",VLOOKUP(CK59,Language!$D$5:$E$63,2,0))</f>
        <v/>
      </c>
      <c r="CM59" s="258"/>
      <c r="CN59" s="258"/>
      <c r="CO59" s="359">
        <f t="shared" si="753"/>
        <v>0</v>
      </c>
      <c r="CP59" s="255" t="str">
        <f t="shared" si="754"/>
        <v/>
      </c>
      <c r="CQ59" s="255" t="str">
        <f>IF((CP59&lt;&gt;""),IF(OR(CI68+CK68&lt;&gt;CI73+CK73,PrSettings!$M$4="●"),((CI68+CK68-CI73-CK73)=(CM59-CN59))*(CP59=1),0),"")</f>
        <v/>
      </c>
      <c r="CR59" s="255" t="str">
        <f t="shared" si="755"/>
        <v/>
      </c>
      <c r="CS59" s="255"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73" t="str">
        <f t="shared" si="756"/>
        <v/>
      </c>
      <c r="CU59" s="133"/>
      <c r="CV59" s="268"/>
      <c r="CW59" s="254" t="str">
        <f>IF(CV59="","",VLOOKUP(CV59,Language!$D$5:$E$63,2,0))</f>
        <v/>
      </c>
      <c r="CX59" s="258"/>
      <c r="CY59" s="254" t="str">
        <f>IF(CX59="","",VLOOKUP(CX59,Language!$D$5:$E$63,2,0))</f>
        <v/>
      </c>
      <c r="CZ59" s="258"/>
      <c r="DA59" s="258"/>
      <c r="DB59" s="359">
        <f t="shared" si="757"/>
        <v>0</v>
      </c>
      <c r="DC59" s="255" t="str">
        <f t="shared" si="758"/>
        <v/>
      </c>
      <c r="DD59" s="255" t="str">
        <f>IF((DC59&lt;&gt;""),IF(OR(CV68+CX68&lt;&gt;CV73+CX73,PrSettings!$M$4="●"),((CV68+CX68-CV73-CX73)=(CZ59-DA59))*(DC59=1),0),"")</f>
        <v/>
      </c>
      <c r="DE59" s="255" t="str">
        <f t="shared" si="759"/>
        <v/>
      </c>
      <c r="DF59" s="255"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73" t="str">
        <f t="shared" si="760"/>
        <v/>
      </c>
      <c r="DH59" s="133"/>
      <c r="DI59" s="268"/>
      <c r="DJ59" s="254" t="str">
        <f>IF(DI59="","",VLOOKUP(DI59,Language!$D$5:$E$63,2,0))</f>
        <v/>
      </c>
      <c r="DK59" s="258"/>
      <c r="DL59" s="254" t="str">
        <f>IF(DK59="","",VLOOKUP(DK59,Language!$D$5:$E$63,2,0))</f>
        <v/>
      </c>
      <c r="DM59" s="258"/>
      <c r="DN59" s="258"/>
      <c r="DO59" s="359">
        <f t="shared" si="761"/>
        <v>0</v>
      </c>
      <c r="DP59" s="255" t="str">
        <f t="shared" si="762"/>
        <v/>
      </c>
      <c r="DQ59" s="255" t="str">
        <f>IF((DP59&lt;&gt;""),IF(OR(DI68+DK68&lt;&gt;DI73+DK73,PrSettings!$M$4="●"),((DI68+DK68-DI73-DK73)=(DM59-DN59))*(DP59=1),0),"")</f>
        <v/>
      </c>
      <c r="DR59" s="255" t="str">
        <f t="shared" si="763"/>
        <v/>
      </c>
      <c r="DS59" s="255"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73" t="str">
        <f t="shared" si="764"/>
        <v/>
      </c>
      <c r="DU59" s="133"/>
      <c r="DV59" s="268"/>
      <c r="DW59" s="254" t="str">
        <f>IF(DV59="","",VLOOKUP(DV59,Language!$D$5:$E$63,2,0))</f>
        <v/>
      </c>
      <c r="DX59" s="258"/>
      <c r="DY59" s="254" t="str">
        <f>IF(DX59="","",VLOOKUP(DX59,Language!$D$5:$E$63,2,0))</f>
        <v/>
      </c>
      <c r="DZ59" s="258"/>
      <c r="EA59" s="258"/>
      <c r="EB59" s="359">
        <f t="shared" si="765"/>
        <v>0</v>
      </c>
      <c r="EC59" s="255" t="str">
        <f t="shared" si="766"/>
        <v/>
      </c>
      <c r="ED59" s="255" t="str">
        <f>IF((EC59&lt;&gt;""),IF(OR(DV68+DX68&lt;&gt;DV73+DX73,PrSettings!$M$4="●"),((DV68+DX68-DV73-DX73)=(DZ59-EA59))*(EC59=1),0),"")</f>
        <v/>
      </c>
      <c r="EE59" s="255" t="str">
        <f t="shared" si="767"/>
        <v/>
      </c>
      <c r="EF59" s="255"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73" t="str">
        <f t="shared" si="768"/>
        <v/>
      </c>
      <c r="EH59" s="133"/>
      <c r="EI59" s="268"/>
      <c r="EJ59" s="254" t="str">
        <f>IF(EI59="","",VLOOKUP(EI59,Language!$D$5:$E$63,2,0))</f>
        <v/>
      </c>
      <c r="EK59" s="258"/>
      <c r="EL59" s="254" t="str">
        <f>IF(EK59="","",VLOOKUP(EK59,Language!$D$5:$E$63,2,0))</f>
        <v/>
      </c>
      <c r="EM59" s="258"/>
      <c r="EN59" s="258"/>
      <c r="EO59" s="359">
        <f t="shared" si="769"/>
        <v>0</v>
      </c>
      <c r="EP59" s="255" t="str">
        <f t="shared" si="770"/>
        <v/>
      </c>
      <c r="EQ59" s="255" t="str">
        <f>IF((EP59&lt;&gt;""),IF(OR(EI68+EK68&lt;&gt;EI73+EK73,PrSettings!$M$4="●"),((EI68+EK68-EI73-EK73)=(EM59-EN59))*(EP59=1),0),"")</f>
        <v/>
      </c>
      <c r="ER59" s="255" t="str">
        <f t="shared" si="771"/>
        <v/>
      </c>
      <c r="ES59" s="255"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73" t="str">
        <f t="shared" si="772"/>
        <v/>
      </c>
      <c r="EU59" s="133"/>
      <c r="EV59" s="268"/>
      <c r="EW59" s="254" t="str">
        <f>IF(EV59="","",VLOOKUP(EV59,Language!$D$5:$E$63,2,0))</f>
        <v/>
      </c>
      <c r="EX59" s="258"/>
      <c r="EY59" s="254" t="str">
        <f>IF(EX59="","",VLOOKUP(EX59,Language!$D$5:$E$63,2,0))</f>
        <v/>
      </c>
      <c r="EZ59" s="258"/>
      <c r="FA59" s="258"/>
      <c r="FB59" s="359">
        <f t="shared" si="773"/>
        <v>0</v>
      </c>
      <c r="FC59" s="255" t="str">
        <f t="shared" si="774"/>
        <v/>
      </c>
      <c r="FD59" s="255" t="str">
        <f>IF((FC59&lt;&gt;""),IF(OR(EV68+EX68&lt;&gt;EV73+EX73,PrSettings!$M$4="●"),((EV68+EX68-EV73-EX73)=(EZ59-FA59))*(FC59=1),0),"")</f>
        <v/>
      </c>
      <c r="FE59" s="255" t="str">
        <f t="shared" si="775"/>
        <v/>
      </c>
      <c r="FF59" s="255"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73" t="str">
        <f t="shared" si="776"/>
        <v/>
      </c>
      <c r="FH59" s="133"/>
      <c r="FI59" s="268"/>
      <c r="FJ59" s="254" t="str">
        <f>IF(FI59="","",VLOOKUP(FI59,Language!$D$5:$E$63,2,0))</f>
        <v/>
      </c>
      <c r="FK59" s="258"/>
      <c r="FL59" s="254" t="str">
        <f>IF(FK59="","",VLOOKUP(FK59,Language!$D$5:$E$63,2,0))</f>
        <v/>
      </c>
      <c r="FM59" s="258"/>
      <c r="FN59" s="258"/>
      <c r="FO59" s="359">
        <f t="shared" si="777"/>
        <v>0</v>
      </c>
      <c r="FP59" s="255" t="str">
        <f t="shared" si="778"/>
        <v/>
      </c>
      <c r="FQ59" s="255" t="str">
        <f>IF((FP59&lt;&gt;""),IF(OR(FI68+FK68&lt;&gt;FI73+FK73,PrSettings!$M$4="●"),((FI68+FK68-FI73-FK73)=(FM59-FN59))*(FP59=1),0),"")</f>
        <v/>
      </c>
      <c r="FR59" s="255" t="str">
        <f t="shared" si="779"/>
        <v/>
      </c>
      <c r="FS59" s="255"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73" t="str">
        <f t="shared" si="780"/>
        <v/>
      </c>
      <c r="FU59" s="133"/>
      <c r="FV59" s="268"/>
      <c r="FW59" s="254" t="str">
        <f>IF(FV59="","",VLOOKUP(FV59,Language!$D$5:$E$63,2,0))</f>
        <v/>
      </c>
      <c r="FX59" s="258"/>
      <c r="FY59" s="254" t="str">
        <f>IF(FX59="","",VLOOKUP(FX59,Language!$D$5:$E$63,2,0))</f>
        <v/>
      </c>
      <c r="FZ59" s="258"/>
      <c r="GA59" s="258"/>
      <c r="GB59" s="359">
        <f t="shared" si="781"/>
        <v>0</v>
      </c>
      <c r="GC59" s="255" t="str">
        <f t="shared" si="782"/>
        <v/>
      </c>
      <c r="GD59" s="255" t="str">
        <f>IF((GC59&lt;&gt;""),IF(OR(FV68+FX68&lt;&gt;FV73+FX73,PrSettings!$M$4="●"),((FV68+FX68-FV73-FX73)=(FZ59-GA59))*(GC59=1),0),"")</f>
        <v/>
      </c>
      <c r="GE59" s="255" t="str">
        <f t="shared" si="783"/>
        <v/>
      </c>
      <c r="GF59" s="255"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73" t="str">
        <f t="shared" si="784"/>
        <v/>
      </c>
      <c r="GH59" s="133"/>
      <c r="GI59" s="268"/>
      <c r="GJ59" s="254" t="str">
        <f>IF(GI59="","",VLOOKUP(GI59,Language!$D$5:$E$63,2,0))</f>
        <v/>
      </c>
      <c r="GK59" s="258"/>
      <c r="GL59" s="254" t="str">
        <f>IF(GK59="","",VLOOKUP(GK59,Language!$D$5:$E$63,2,0))</f>
        <v/>
      </c>
      <c r="GM59" s="258"/>
      <c r="GN59" s="258"/>
      <c r="GO59" s="359">
        <f t="shared" si="785"/>
        <v>0</v>
      </c>
      <c r="GP59" s="255" t="str">
        <f t="shared" si="786"/>
        <v/>
      </c>
      <c r="GQ59" s="255" t="str">
        <f>IF((GP59&lt;&gt;""),IF(OR(GI68+GK68&lt;&gt;GI73+GK73,PrSettings!$M$4="●"),((GI68+GK68-GI73-GK73)=(GM59-GN59))*(GP59=1),0),"")</f>
        <v/>
      </c>
      <c r="GR59" s="255" t="str">
        <f t="shared" si="787"/>
        <v/>
      </c>
      <c r="GS59" s="255"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73" t="str">
        <f t="shared" si="788"/>
        <v/>
      </c>
      <c r="GU59" s="133"/>
      <c r="GV59" s="268"/>
      <c r="GW59" s="254" t="str">
        <f>IF(GV59="","",VLOOKUP(GV59,Language!$D$5:$E$63,2,0))</f>
        <v/>
      </c>
      <c r="GX59" s="258"/>
      <c r="GY59" s="254" t="str">
        <f>IF(GX59="","",VLOOKUP(GX59,Language!$D$5:$E$63,2,0))</f>
        <v/>
      </c>
      <c r="GZ59" s="258"/>
      <c r="HA59" s="258"/>
      <c r="HB59" s="359">
        <f t="shared" si="789"/>
        <v>0</v>
      </c>
      <c r="HC59" s="255" t="str">
        <f t="shared" si="790"/>
        <v/>
      </c>
      <c r="HD59" s="255" t="str">
        <f>IF((HC59&lt;&gt;""),IF(OR(GV68+GX68&lt;&gt;GV73+GX73,PrSettings!$M$4="●"),((GV68+GX68-GV73-GX73)=(GZ59-HA59))*(HC59=1),0),"")</f>
        <v/>
      </c>
      <c r="HE59" s="255" t="str">
        <f t="shared" si="791"/>
        <v/>
      </c>
      <c r="HF59" s="255"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73" t="str">
        <f t="shared" si="792"/>
        <v/>
      </c>
      <c r="HH59" s="133"/>
      <c r="HI59" s="268"/>
      <c r="HJ59" s="254" t="str">
        <f>IF(HI59="","",VLOOKUP(HI59,Language!$D$5:$E$63,2,0))</f>
        <v/>
      </c>
      <c r="HK59" s="258"/>
      <c r="HL59" s="254" t="str">
        <f>IF(HK59="","",VLOOKUP(HK59,Language!$D$5:$E$63,2,0))</f>
        <v/>
      </c>
      <c r="HM59" s="258"/>
      <c r="HN59" s="258"/>
      <c r="HO59" s="359">
        <f t="shared" si="793"/>
        <v>0</v>
      </c>
      <c r="HP59" s="255" t="str">
        <f t="shared" si="794"/>
        <v/>
      </c>
      <c r="HQ59" s="255" t="str">
        <f>IF((HP59&lt;&gt;""),IF(OR(HI68+HK68&lt;&gt;HI73+HK73,PrSettings!$M$4="●"),((HI68+HK68-HI73-HK73)=(HM59-HN59))*(HP59=1),0),"")</f>
        <v/>
      </c>
      <c r="HR59" s="255" t="str">
        <f t="shared" si="795"/>
        <v/>
      </c>
      <c r="HS59" s="255"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73" t="str">
        <f t="shared" si="796"/>
        <v/>
      </c>
      <c r="HU59" s="133"/>
      <c r="HV59" s="268"/>
      <c r="HW59" s="254" t="str">
        <f>IF(HV59="","",VLOOKUP(HV59,Language!$D$5:$E$63,2,0))</f>
        <v/>
      </c>
      <c r="HX59" s="258"/>
      <c r="HY59" s="254" t="str">
        <f>IF(HX59="","",VLOOKUP(HX59,Language!$D$5:$E$63,2,0))</f>
        <v/>
      </c>
      <c r="HZ59" s="258"/>
      <c r="IA59" s="258"/>
      <c r="IB59" s="359">
        <f t="shared" si="797"/>
        <v>0</v>
      </c>
      <c r="IC59" s="255" t="str">
        <f t="shared" si="798"/>
        <v/>
      </c>
      <c r="ID59" s="255" t="str">
        <f>IF((IC59&lt;&gt;""),IF(OR(HV68+HX68&lt;&gt;HV73+HX73,PrSettings!$M$4="●"),((HV68+HX68-HV73-HX73)=(HZ59-IA59))*(IC59=1),0),"")</f>
        <v/>
      </c>
      <c r="IE59" s="255" t="str">
        <f t="shared" si="799"/>
        <v/>
      </c>
      <c r="IF59" s="255"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73" t="str">
        <f t="shared" si="800"/>
        <v/>
      </c>
      <c r="IH59" s="133"/>
      <c r="II59" s="268"/>
      <c r="IJ59" s="254" t="str">
        <f>IF(II59="","",VLOOKUP(II59,Language!$D$5:$E$63,2,0))</f>
        <v/>
      </c>
      <c r="IK59" s="258"/>
      <c r="IL59" s="254" t="str">
        <f>IF(IK59="","",VLOOKUP(IK59,Language!$D$5:$E$63,2,0))</f>
        <v/>
      </c>
      <c r="IM59" s="258"/>
      <c r="IN59" s="258"/>
      <c r="IO59" s="359">
        <f t="shared" si="801"/>
        <v>0</v>
      </c>
      <c r="IP59" s="255" t="str">
        <f t="shared" si="802"/>
        <v/>
      </c>
      <c r="IQ59" s="255" t="str">
        <f>IF((IP59&lt;&gt;""),IF(OR(II68+IK68&lt;&gt;II73+IK73,PrSettings!$M$4="●"),((II68+IK68-II73-IK73)=(IM59-IN59))*(IP59=1),0),"")</f>
        <v/>
      </c>
      <c r="IR59" s="255" t="str">
        <f t="shared" si="803"/>
        <v/>
      </c>
      <c r="IS59" s="255"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73" t="str">
        <f t="shared" si="804"/>
        <v/>
      </c>
      <c r="IU59" s="133"/>
      <c r="IV59" s="268"/>
      <c r="IW59" s="254" t="str">
        <f>IF(IV59="","",VLOOKUP(IV59,Language!$D$5:$E$63,2,0))</f>
        <v/>
      </c>
      <c r="IX59" s="258"/>
      <c r="IY59" s="254" t="str">
        <f>IF(IX59="","",VLOOKUP(IX59,Language!$D$5:$E$63,2,0))</f>
        <v/>
      </c>
      <c r="IZ59" s="258"/>
      <c r="JA59" s="258"/>
      <c r="JB59" s="359">
        <f t="shared" si="805"/>
        <v>0</v>
      </c>
      <c r="JC59" s="255" t="str">
        <f t="shared" si="806"/>
        <v/>
      </c>
      <c r="JD59" s="255" t="str">
        <f>IF((JC59&lt;&gt;""),IF(OR(IV68+IX68&lt;&gt;IV73+IX73,PrSettings!$M$4="●"),((IV68+IX68-IV73-IX73)=(IZ59-JA59))*(JC59=1),0),"")</f>
        <v/>
      </c>
      <c r="JE59" s="255" t="str">
        <f t="shared" si="807"/>
        <v/>
      </c>
      <c r="JF59" s="255"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73" t="str">
        <f t="shared" si="808"/>
        <v/>
      </c>
      <c r="JH59" s="133"/>
      <c r="JI59" s="268"/>
      <c r="JJ59" s="254" t="str">
        <f>IF(JI59="","",VLOOKUP(JI59,Language!$D$5:$E$63,2,0))</f>
        <v/>
      </c>
      <c r="JK59" s="258"/>
      <c r="JL59" s="254" t="str">
        <f>IF(JK59="","",VLOOKUP(JK59,Language!$D$5:$E$63,2,0))</f>
        <v/>
      </c>
      <c r="JM59" s="258"/>
      <c r="JN59" s="258"/>
      <c r="JO59" s="359">
        <f t="shared" si="809"/>
        <v>0</v>
      </c>
      <c r="JP59" s="255" t="str">
        <f t="shared" si="810"/>
        <v/>
      </c>
      <c r="JQ59" s="255" t="str">
        <f>IF((JP59&lt;&gt;""),IF(OR(JI68+JK68&lt;&gt;JI73+JK73,PrSettings!$M$4="●"),((JI68+JK68-JI73-JK73)=(JM59-JN59))*(JP59=1),0),"")</f>
        <v/>
      </c>
      <c r="JR59" s="255" t="str">
        <f t="shared" si="811"/>
        <v/>
      </c>
      <c r="JS59" s="255"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73" t="str">
        <f t="shared" si="812"/>
        <v/>
      </c>
      <c r="JU59" s="133"/>
      <c r="JV59" s="268"/>
      <c r="JW59" s="254" t="str">
        <f>IF(JV59="","",VLOOKUP(JV59,Language!$D$5:$E$63,2,0))</f>
        <v/>
      </c>
      <c r="JX59" s="258"/>
      <c r="JY59" s="254" t="str">
        <f>IF(JX59="","",VLOOKUP(JX59,Language!$D$5:$E$63,2,0))</f>
        <v/>
      </c>
      <c r="JZ59" s="258"/>
      <c r="KA59" s="258"/>
      <c r="KB59" s="359">
        <f t="shared" si="813"/>
        <v>0</v>
      </c>
      <c r="KC59" s="255" t="str">
        <f t="shared" si="814"/>
        <v/>
      </c>
      <c r="KD59" s="255" t="str">
        <f>IF((KC59&lt;&gt;""),IF(OR(JV68+JX68&lt;&gt;JV73+JX73,PrSettings!$M$4="●"),((JV68+JX68-JV73-JX73)=(JZ59-KA59))*(KC59=1),0),"")</f>
        <v/>
      </c>
      <c r="KE59" s="255" t="str">
        <f t="shared" si="815"/>
        <v/>
      </c>
      <c r="KF59" s="255"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73" t="str">
        <f t="shared" si="816"/>
        <v/>
      </c>
      <c r="KH59" s="133"/>
      <c r="KI59" s="268"/>
      <c r="KJ59" s="254" t="str">
        <f>IF(KI59="","",VLOOKUP(KI59,Language!$D$5:$E$63,2,0))</f>
        <v/>
      </c>
      <c r="KK59" s="258"/>
      <c r="KL59" s="254" t="str">
        <f>IF(KK59="","",VLOOKUP(KK59,Language!$D$5:$E$63,2,0))</f>
        <v/>
      </c>
      <c r="KM59" s="258"/>
      <c r="KN59" s="258"/>
      <c r="KO59" s="359">
        <f t="shared" si="817"/>
        <v>0</v>
      </c>
      <c r="KP59" s="255" t="str">
        <f t="shared" si="818"/>
        <v/>
      </c>
      <c r="KQ59" s="255" t="str">
        <f>IF((KP59&lt;&gt;""),IF(OR(KI68+KK68&lt;&gt;KI73+KK73,PrSettings!$M$4="●"),((KI68+KK68-KI73-KK73)=(KM59-KN59))*(KP59=1),0),"")</f>
        <v/>
      </c>
      <c r="KR59" s="255" t="str">
        <f t="shared" si="819"/>
        <v/>
      </c>
      <c r="KS59" s="255"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73" t="str">
        <f t="shared" si="820"/>
        <v/>
      </c>
      <c r="KU59" s="133"/>
      <c r="KV59" s="268"/>
      <c r="KW59" s="254" t="str">
        <f>IF(KV59="","",VLOOKUP(KV59,Language!$D$5:$E$63,2,0))</f>
        <v/>
      </c>
      <c r="KX59" s="258"/>
      <c r="KY59" s="254" t="str">
        <f>IF(KX59="","",VLOOKUP(KX59,Language!$D$5:$E$63,2,0))</f>
        <v/>
      </c>
      <c r="KZ59" s="258"/>
      <c r="LA59" s="258"/>
      <c r="LB59" s="359">
        <f t="shared" si="821"/>
        <v>0</v>
      </c>
      <c r="LC59" s="255" t="str">
        <f t="shared" si="822"/>
        <v/>
      </c>
      <c r="LD59" s="255" t="str">
        <f>IF((LC59&lt;&gt;""),IF(OR(KV68+KX68&lt;&gt;KV73+KX73,PrSettings!$M$4="●"),((KV68+KX68-KV73-KX73)=(KZ59-LA59))*(LC59=1),0),"")</f>
        <v/>
      </c>
      <c r="LE59" s="255" t="str">
        <f t="shared" si="823"/>
        <v/>
      </c>
      <c r="LF59" s="255"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73" t="str">
        <f t="shared" si="824"/>
        <v/>
      </c>
      <c r="LH59" s="133"/>
      <c r="LI59" s="268"/>
      <c r="LJ59" s="254" t="str">
        <f>IF(LI59="","",VLOOKUP(LI59,Language!$D$5:$E$63,2,0))</f>
        <v/>
      </c>
      <c r="LK59" s="258"/>
      <c r="LL59" s="254" t="str">
        <f>IF(LK59="","",VLOOKUP(LK59,Language!$D$5:$E$63,2,0))</f>
        <v/>
      </c>
      <c r="LM59" s="258"/>
      <c r="LN59" s="258"/>
      <c r="LO59" s="359">
        <f t="shared" si="825"/>
        <v>0</v>
      </c>
      <c r="LP59" s="255" t="str">
        <f t="shared" si="826"/>
        <v/>
      </c>
      <c r="LQ59" s="255" t="str">
        <f>IF((LP59&lt;&gt;""),IF(OR(LI68+LK68&lt;&gt;LI73+LK73,PrSettings!$M$4="●"),((LI68+LK68-LI73-LK73)=(LM59-LN59))*(LP59=1),0),"")</f>
        <v/>
      </c>
      <c r="LR59" s="255" t="str">
        <f t="shared" si="827"/>
        <v/>
      </c>
      <c r="LS59" s="255"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73" t="str">
        <f t="shared" si="828"/>
        <v/>
      </c>
      <c r="LU59" s="133"/>
      <c r="LV59" s="268"/>
      <c r="LW59" s="254" t="str">
        <f>IF(LV59="","",VLOOKUP(LV59,Language!$D$5:$E$63,2,0))</f>
        <v/>
      </c>
      <c r="LX59" s="258"/>
      <c r="LY59" s="254" t="str">
        <f>IF(LX59="","",VLOOKUP(LX59,Language!$D$5:$E$63,2,0))</f>
        <v/>
      </c>
      <c r="LZ59" s="258"/>
      <c r="MA59" s="258"/>
      <c r="MB59" s="359">
        <f t="shared" si="829"/>
        <v>0</v>
      </c>
      <c r="MC59" s="255" t="str">
        <f t="shared" si="830"/>
        <v/>
      </c>
      <c r="MD59" s="255" t="str">
        <f>IF((MC59&lt;&gt;""),IF(OR(LV68+LX68&lt;&gt;LV73+LX73,PrSettings!$M$4="●"),((LV68+LX68-LV73-LX73)=(LZ59-MA59))*(MC59=1),0),"")</f>
        <v/>
      </c>
      <c r="ME59" s="255" t="str">
        <f t="shared" si="831"/>
        <v/>
      </c>
      <c r="MF59" s="255"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73" t="str">
        <f t="shared" si="832"/>
        <v/>
      </c>
    </row>
    <row r="60">
      <c r="A60" s="172"/>
      <c r="B60" s="253">
        <f t="array" ref="B60">IF(C60="","",INDEX(Groups!$C$7:$C$35,MATCH(C60,Groups!$D$7:$D$35,0)))</f>
        <v>9</v>
      </c>
      <c r="C60" s="254" t="str">
        <f>INDIRECT("'"&amp;References!$A$1&amp;"'!"&amp;"$U$64")</f>
        <v>Denmark</v>
      </c>
      <c r="D60" s="255">
        <f t="array" ref="D60">IF(E60="","",INDEX(Groups!$C$7:$C$35,MATCH(E60,Groups!$D$7:$D$35,0)))</f>
        <v>3</v>
      </c>
      <c r="E60" s="254" t="str">
        <f>INDIRECT("'"&amp;References!$A$1&amp;"'!"&amp;"$W$64")</f>
        <v>Spain</v>
      </c>
      <c r="F60" s="256">
        <f>IF(AND(INDIRECT("'"&amp;References!$A$1&amp;"'!"&amp;"$U$65")&lt;&gt;"",INDIRECT("'"&amp;References!$A$1&amp;"'!"&amp;"$W$65")&lt;&gt;""),INDIRECT("'"&amp;References!$A$1&amp;"'!"&amp;"$U$65"),"")</f>
        <v>0</v>
      </c>
      <c r="G60" s="257">
        <f>IF(AND(INDIRECT("'"&amp;References!$A$1&amp;"'!"&amp;"$U$65")&lt;&gt;"",INDIRECT("'"&amp;References!$A$1&amp;"'!"&amp;"$W$65")&lt;&gt;""),INDIRECT("'"&amp;References!$A$1&amp;"'!"&amp;"$W$65"),"")</f>
        <v>2</v>
      </c>
      <c r="H60" s="133"/>
      <c r="I60" s="268"/>
      <c r="J60" s="254" t="str">
        <f>IF(I60="","",VLOOKUP(I60,Language!$D$5:$E$63,2,0))</f>
        <v/>
      </c>
      <c r="K60" s="258"/>
      <c r="L60" s="254" t="str">
        <f>IF(K60="","",VLOOKUP(K60,Language!$D$5:$E$63,2,0))</f>
        <v/>
      </c>
      <c r="M60" s="258"/>
      <c r="N60" s="258"/>
      <c r="O60" s="359">
        <f t="shared" si="729"/>
        <v>0</v>
      </c>
      <c r="P60" s="255"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55" t="str">
        <f>IF((P60&lt;&gt;""),IF(OR(I70+K70&lt;&gt;I74+K74,PrSettings!$M$4="●"),((I70+K70-I74-K74)=(M60-N60))*(P60=1),0),"")</f>
        <v/>
      </c>
      <c r="R60" s="255" t="str">
        <f>IF(Q60&lt;&gt;"",IF(P60="0",0,(I70+K70=M60)*(I74+K74=N60)),"")</f>
        <v/>
      </c>
      <c r="S60" s="255"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73" t="str">
        <f t="shared" si="732"/>
        <v/>
      </c>
      <c r="U60" s="133"/>
      <c r="V60" s="268"/>
      <c r="W60" s="254" t="str">
        <f>IF(V60="","",VLOOKUP(V60,Language!$D$5:$E$63,2,0))</f>
        <v/>
      </c>
      <c r="X60" s="258"/>
      <c r="Y60" s="254" t="str">
        <f>IF(X60="","",VLOOKUP(X60,Language!$D$5:$E$63,2,0))</f>
        <v/>
      </c>
      <c r="Z60" s="258"/>
      <c r="AA60" s="258"/>
      <c r="AB60" s="359">
        <f t="shared" si="733"/>
        <v>0</v>
      </c>
      <c r="AC60" s="255"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55" t="str">
        <f>IF((AC60&lt;&gt;""),IF(OR(V70+X70&lt;&gt;V74+X74,PrSettings!$M$4="●"),((V70+X70-V74-X74)=(Z60-AA60))*(AC60=1),0),"")</f>
        <v/>
      </c>
      <c r="AE60" s="255" t="str">
        <f>IF(AD60&lt;&gt;"",IF(AC60="0",0,(V70+X70=Z60)*(V74+X74=AA60)),"")</f>
        <v/>
      </c>
      <c r="AF60" s="255"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73" t="str">
        <f t="shared" si="736"/>
        <v/>
      </c>
      <c r="AI60" s="268"/>
      <c r="AJ60" s="254" t="str">
        <f>IF(AI60="","",VLOOKUP(AI60,Language!$D$5:$E$63,2,0))</f>
        <v/>
      </c>
      <c r="AK60" s="258"/>
      <c r="AL60" s="254" t="str">
        <f>IF(AK60="","",VLOOKUP(AK60,Language!$D$5:$E$63,2,0))</f>
        <v/>
      </c>
      <c r="AM60" s="258"/>
      <c r="AN60" s="258"/>
      <c r="AO60" s="359">
        <f t="shared" si="737"/>
        <v>0</v>
      </c>
      <c r="AP60" s="255"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55" t="str">
        <f>IF((AP60&lt;&gt;""),IF(OR(AI70+AK70&lt;&gt;AI74+AK74,PrSettings!$M$4="●"),((AI70+AK70-AI74-AK74)=(AM60-AN60))*(AP60=1),0),"")</f>
        <v/>
      </c>
      <c r="AR60" s="255" t="str">
        <f>IF(AQ60&lt;&gt;"",IF(AP60="0",0,(AI70+AK70=AM60)*(AI74+AK74=AN60)),"")</f>
        <v/>
      </c>
      <c r="AS60" s="255"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73" t="str">
        <f t="shared" si="740"/>
        <v/>
      </c>
      <c r="AV60" s="268"/>
      <c r="AW60" s="254" t="str">
        <f>IF(AV60="","",VLOOKUP(AV60,Language!$D$5:$E$63,2,0))</f>
        <v/>
      </c>
      <c r="AX60" s="258"/>
      <c r="AY60" s="254" t="str">
        <f>IF(AX60="","",VLOOKUP(AX60,Language!$D$5:$E$63,2,0))</f>
        <v/>
      </c>
      <c r="AZ60" s="258"/>
      <c r="BA60" s="258"/>
      <c r="BB60" s="359">
        <f t="shared" si="741"/>
        <v>0</v>
      </c>
      <c r="BC60" s="255"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55" t="str">
        <f>IF((BC60&lt;&gt;""),IF(OR(AV70+AX70&lt;&gt;AV74+AX74,PrSettings!$M$4="●"),((AV70+AX70-AV74-AX74)=(AZ60-BA60))*(BC60=1),0),"")</f>
        <v/>
      </c>
      <c r="BE60" s="255" t="str">
        <f>IF(BD60&lt;&gt;"",IF(BC60="0",0,(AV70+AX70=AZ60)*(AV74+AX74=BA60)),"")</f>
        <v/>
      </c>
      <c r="BF60" s="255"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73" t="str">
        <f t="shared" si="744"/>
        <v/>
      </c>
      <c r="BI60" s="268"/>
      <c r="BJ60" s="254" t="str">
        <f>IF(BI60="","",VLOOKUP(BI60,Language!$D$5:$E$63,2,0))</f>
        <v/>
      </c>
      <c r="BK60" s="258"/>
      <c r="BL60" s="254" t="str">
        <f>IF(BK60="","",VLOOKUP(BK60,Language!$D$5:$E$63,2,0))</f>
        <v/>
      </c>
      <c r="BM60" s="258"/>
      <c r="BN60" s="258"/>
      <c r="BO60" s="359">
        <f t="shared" si="745"/>
        <v>0</v>
      </c>
      <c r="BP60" s="255"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55" t="str">
        <f>IF((BP60&lt;&gt;""),IF(OR(BI70+BK70&lt;&gt;BI74+BK74,PrSettings!$M$4="●"),((BI70+BK70-BI74-BK74)=(BM60-BN60))*(BP60=1),0),"")</f>
        <v/>
      </c>
      <c r="BR60" s="255" t="str">
        <f>IF(BQ60&lt;&gt;"",IF(BP60="0",0,(BI70+BK70=BM60)*(BI74+BK74=BN60)),"")</f>
        <v/>
      </c>
      <c r="BS60" s="255"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73" t="str">
        <f t="shared" si="748"/>
        <v/>
      </c>
      <c r="BV60" s="268"/>
      <c r="BW60" s="254" t="str">
        <f>IF(BV60="","",VLOOKUP(BV60,Language!$D$5:$E$63,2,0))</f>
        <v/>
      </c>
      <c r="BX60" s="258"/>
      <c r="BY60" s="254" t="str">
        <f>IF(BX60="","",VLOOKUP(BX60,Language!$D$5:$E$63,2,0))</f>
        <v/>
      </c>
      <c r="BZ60" s="258"/>
      <c r="CA60" s="258"/>
      <c r="CB60" s="359">
        <f t="shared" si="749"/>
        <v>0</v>
      </c>
      <c r="CC60" s="255"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55" t="str">
        <f>IF((CC60&lt;&gt;""),IF(OR(BV70+BX70&lt;&gt;BV74+BX74,PrSettings!$M$4="●"),((BV70+BX70-BV74-BX74)=(BZ60-CA60))*(CC60=1),0),"")</f>
        <v/>
      </c>
      <c r="CE60" s="255" t="str">
        <f>IF(CD60&lt;&gt;"",IF(CC60="0",0,(BV70+BX70=BZ60)*(BV74+BX74=CA60)),"")</f>
        <v/>
      </c>
      <c r="CF60" s="255"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73" t="str">
        <f t="shared" si="752"/>
        <v/>
      </c>
      <c r="CI60" s="268"/>
      <c r="CJ60" s="254" t="str">
        <f>IF(CI60="","",VLOOKUP(CI60,Language!$D$5:$E$63,2,0))</f>
        <v/>
      </c>
      <c r="CK60" s="258"/>
      <c r="CL60" s="254" t="str">
        <f>IF(CK60="","",VLOOKUP(CK60,Language!$D$5:$E$63,2,0))</f>
        <v/>
      </c>
      <c r="CM60" s="258"/>
      <c r="CN60" s="258"/>
      <c r="CO60" s="359">
        <f t="shared" si="753"/>
        <v>0</v>
      </c>
      <c r="CP60" s="255"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55" t="str">
        <f>IF((CP60&lt;&gt;""),IF(OR(CI70+CK70&lt;&gt;CI74+CK74,PrSettings!$M$4="●"),((CI70+CK70-CI74-CK74)=(CM60-CN60))*(CP60=1),0),"")</f>
        <v/>
      </c>
      <c r="CR60" s="255" t="str">
        <f>IF(CQ60&lt;&gt;"",IF(CP60="0",0,(CI70+CK70=CM60)*(CI74+CK74=CN60)),"")</f>
        <v/>
      </c>
      <c r="CS60" s="255"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73" t="str">
        <f t="shared" si="756"/>
        <v/>
      </c>
      <c r="CV60" s="268"/>
      <c r="CW60" s="254" t="str">
        <f>IF(CV60="","",VLOOKUP(CV60,Language!$D$5:$E$63,2,0))</f>
        <v/>
      </c>
      <c r="CX60" s="258"/>
      <c r="CY60" s="254" t="str">
        <f>IF(CX60="","",VLOOKUP(CX60,Language!$D$5:$E$63,2,0))</f>
        <v/>
      </c>
      <c r="CZ60" s="258"/>
      <c r="DA60" s="258"/>
      <c r="DB60" s="359">
        <f t="shared" si="757"/>
        <v>0</v>
      </c>
      <c r="DC60" s="255"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55" t="str">
        <f>IF((DC60&lt;&gt;""),IF(OR(CV70+CX70&lt;&gt;CV74+CX74,PrSettings!$M$4="●"),((CV70+CX70-CV74-CX74)=(CZ60-DA60))*(DC60=1),0),"")</f>
        <v/>
      </c>
      <c r="DE60" s="255" t="str">
        <f>IF(DD60&lt;&gt;"",IF(DC60="0",0,(CV70+CX70=CZ60)*(CV74+CX74=DA60)),"")</f>
        <v/>
      </c>
      <c r="DF60" s="255"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73" t="str">
        <f t="shared" si="760"/>
        <v/>
      </c>
      <c r="DI60" s="268"/>
      <c r="DJ60" s="254" t="str">
        <f>IF(DI60="","",VLOOKUP(DI60,Language!$D$5:$E$63,2,0))</f>
        <v/>
      </c>
      <c r="DK60" s="258"/>
      <c r="DL60" s="254" t="str">
        <f>IF(DK60="","",VLOOKUP(DK60,Language!$D$5:$E$63,2,0))</f>
        <v/>
      </c>
      <c r="DM60" s="258"/>
      <c r="DN60" s="258"/>
      <c r="DO60" s="359">
        <f t="shared" si="761"/>
        <v>0</v>
      </c>
      <c r="DP60" s="255"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55" t="str">
        <f>IF((DP60&lt;&gt;""),IF(OR(DI70+DK70&lt;&gt;DI74+DK74,PrSettings!$M$4="●"),((DI70+DK70-DI74-DK74)=(DM60-DN60))*(DP60=1),0),"")</f>
        <v/>
      </c>
      <c r="DR60" s="255" t="str">
        <f>IF(DQ60&lt;&gt;"",IF(DP60="0",0,(DI70+DK70=DM60)*(DI74+DK74=DN60)),"")</f>
        <v/>
      </c>
      <c r="DS60" s="255"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73" t="str">
        <f t="shared" si="764"/>
        <v/>
      </c>
      <c r="DV60" s="268"/>
      <c r="DW60" s="254" t="str">
        <f>IF(DV60="","",VLOOKUP(DV60,Language!$D$5:$E$63,2,0))</f>
        <v/>
      </c>
      <c r="DX60" s="258"/>
      <c r="DY60" s="254" t="str">
        <f>IF(DX60="","",VLOOKUP(DX60,Language!$D$5:$E$63,2,0))</f>
        <v/>
      </c>
      <c r="DZ60" s="258"/>
      <c r="EA60" s="258"/>
      <c r="EB60" s="359">
        <f t="shared" si="765"/>
        <v>0</v>
      </c>
      <c r="EC60" s="255"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55" t="str">
        <f>IF((EC60&lt;&gt;""),IF(OR(DV70+DX70&lt;&gt;DV74+DX74,PrSettings!$M$4="●"),((DV70+DX70-DV74-DX74)=(DZ60-EA60))*(EC60=1),0),"")</f>
        <v/>
      </c>
      <c r="EE60" s="255" t="str">
        <f>IF(ED60&lt;&gt;"",IF(EC60="0",0,(DV70+DX70=DZ60)*(DV74+DX74=EA60)),"")</f>
        <v/>
      </c>
      <c r="EF60" s="255"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73" t="str">
        <f t="shared" si="768"/>
        <v/>
      </c>
      <c r="EI60" s="268"/>
      <c r="EJ60" s="254" t="str">
        <f>IF(EI60="","",VLOOKUP(EI60,Language!$D$5:$E$63,2,0))</f>
        <v/>
      </c>
      <c r="EK60" s="258"/>
      <c r="EL60" s="254" t="str">
        <f>IF(EK60="","",VLOOKUP(EK60,Language!$D$5:$E$63,2,0))</f>
        <v/>
      </c>
      <c r="EM60" s="258"/>
      <c r="EN60" s="258"/>
      <c r="EO60" s="359">
        <f t="shared" si="769"/>
        <v>0</v>
      </c>
      <c r="EP60" s="255"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55" t="str">
        <f>IF((EP60&lt;&gt;""),IF(OR(EI70+EK70&lt;&gt;EI74+EK74,PrSettings!$M$4="●"),((EI70+EK70-EI74-EK74)=(EM60-EN60))*(EP60=1),0),"")</f>
        <v/>
      </c>
      <c r="ER60" s="255" t="str">
        <f>IF(EQ60&lt;&gt;"",IF(EP60="0",0,(EI70+EK70=EM60)*(EI74+EK74=EN60)),"")</f>
        <v/>
      </c>
      <c r="ES60" s="255"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73" t="str">
        <f t="shared" si="772"/>
        <v/>
      </c>
      <c r="EV60" s="268"/>
      <c r="EW60" s="254" t="str">
        <f>IF(EV60="","",VLOOKUP(EV60,Language!$D$5:$E$63,2,0))</f>
        <v/>
      </c>
      <c r="EX60" s="258"/>
      <c r="EY60" s="254" t="str">
        <f>IF(EX60="","",VLOOKUP(EX60,Language!$D$5:$E$63,2,0))</f>
        <v/>
      </c>
      <c r="EZ60" s="258"/>
      <c r="FA60" s="258"/>
      <c r="FB60" s="359">
        <f t="shared" si="773"/>
        <v>0</v>
      </c>
      <c r="FC60" s="255"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55" t="str">
        <f>IF((FC60&lt;&gt;""),IF(OR(EV70+EX70&lt;&gt;EV74+EX74,PrSettings!$M$4="●"),((EV70+EX70-EV74-EX74)=(EZ60-FA60))*(FC60=1),0),"")</f>
        <v/>
      </c>
      <c r="FE60" s="255" t="str">
        <f>IF(FD60&lt;&gt;"",IF(FC60="0",0,(EV70+EX70=EZ60)*(EV74+EX74=FA60)),"")</f>
        <v/>
      </c>
      <c r="FF60" s="255"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73" t="str">
        <f t="shared" si="776"/>
        <v/>
      </c>
      <c r="FI60" s="268"/>
      <c r="FJ60" s="254" t="str">
        <f>IF(FI60="","",VLOOKUP(FI60,Language!$D$5:$E$63,2,0))</f>
        <v/>
      </c>
      <c r="FK60" s="258"/>
      <c r="FL60" s="254" t="str">
        <f>IF(FK60="","",VLOOKUP(FK60,Language!$D$5:$E$63,2,0))</f>
        <v/>
      </c>
      <c r="FM60" s="258"/>
      <c r="FN60" s="258"/>
      <c r="FO60" s="359">
        <f t="shared" si="777"/>
        <v>0</v>
      </c>
      <c r="FP60" s="255"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55" t="str">
        <f>IF((FP60&lt;&gt;""),IF(OR(FI70+FK70&lt;&gt;FI74+FK74,PrSettings!$M$4="●"),((FI70+FK70-FI74-FK74)=(FM60-FN60))*(FP60=1),0),"")</f>
        <v/>
      </c>
      <c r="FR60" s="255" t="str">
        <f>IF(FQ60&lt;&gt;"",IF(FP60="0",0,(FI70+FK70=FM60)*(FI74+FK74=FN60)),"")</f>
        <v/>
      </c>
      <c r="FS60" s="255"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73" t="str">
        <f t="shared" si="780"/>
        <v/>
      </c>
      <c r="FV60" s="268"/>
      <c r="FW60" s="254" t="str">
        <f>IF(FV60="","",VLOOKUP(FV60,Language!$D$5:$E$63,2,0))</f>
        <v/>
      </c>
      <c r="FX60" s="258"/>
      <c r="FY60" s="254" t="str">
        <f>IF(FX60="","",VLOOKUP(FX60,Language!$D$5:$E$63,2,0))</f>
        <v/>
      </c>
      <c r="FZ60" s="258"/>
      <c r="GA60" s="258"/>
      <c r="GB60" s="359">
        <f t="shared" si="781"/>
        <v>0</v>
      </c>
      <c r="GC60" s="255"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55" t="str">
        <f>IF((GC60&lt;&gt;""),IF(OR(FV70+FX70&lt;&gt;FV74+FX74,PrSettings!$M$4="●"),((FV70+FX70-FV74-FX74)=(FZ60-GA60))*(GC60=1),0),"")</f>
        <v/>
      </c>
      <c r="GE60" s="255" t="str">
        <f>IF(GD60&lt;&gt;"",IF(GC60="0",0,(FV70+FX70=FZ60)*(FV74+FX74=GA60)),"")</f>
        <v/>
      </c>
      <c r="GF60" s="255"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73" t="str">
        <f t="shared" si="784"/>
        <v/>
      </c>
      <c r="GI60" s="268"/>
      <c r="GJ60" s="254" t="str">
        <f>IF(GI60="","",VLOOKUP(GI60,Language!$D$5:$E$63,2,0))</f>
        <v/>
      </c>
      <c r="GK60" s="258"/>
      <c r="GL60" s="254" t="str">
        <f>IF(GK60="","",VLOOKUP(GK60,Language!$D$5:$E$63,2,0))</f>
        <v/>
      </c>
      <c r="GM60" s="258"/>
      <c r="GN60" s="258"/>
      <c r="GO60" s="359">
        <f t="shared" si="785"/>
        <v>0</v>
      </c>
      <c r="GP60" s="255"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55" t="str">
        <f>IF((GP60&lt;&gt;""),IF(OR(GI70+GK70&lt;&gt;GI74+GK74,PrSettings!$M$4="●"),((GI70+GK70-GI74-GK74)=(GM60-GN60))*(GP60=1),0),"")</f>
        <v/>
      </c>
      <c r="GR60" s="255" t="str">
        <f>IF(GQ60&lt;&gt;"",IF(GP60="0",0,(GI70+GK70=GM60)*(GI74+GK74=GN60)),"")</f>
        <v/>
      </c>
      <c r="GS60" s="255"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73" t="str">
        <f t="shared" si="788"/>
        <v/>
      </c>
      <c r="GV60" s="268"/>
      <c r="GW60" s="254" t="str">
        <f>IF(GV60="","",VLOOKUP(GV60,Language!$D$5:$E$63,2,0))</f>
        <v/>
      </c>
      <c r="GX60" s="258"/>
      <c r="GY60" s="254" t="str">
        <f>IF(GX60="","",VLOOKUP(GX60,Language!$D$5:$E$63,2,0))</f>
        <v/>
      </c>
      <c r="GZ60" s="258"/>
      <c r="HA60" s="258"/>
      <c r="HB60" s="359">
        <f t="shared" si="789"/>
        <v>0</v>
      </c>
      <c r="HC60" s="255"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55" t="str">
        <f>IF((HC60&lt;&gt;""),IF(OR(GV70+GX70&lt;&gt;GV74+GX74,PrSettings!$M$4="●"),((GV70+GX70-GV74-GX74)=(GZ60-HA60))*(HC60=1),0),"")</f>
        <v/>
      </c>
      <c r="HE60" s="255" t="str">
        <f>IF(HD60&lt;&gt;"",IF(HC60="0",0,(GV70+GX70=GZ60)*(GV74+GX74=HA60)),"")</f>
        <v/>
      </c>
      <c r="HF60" s="255"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73" t="str">
        <f t="shared" si="792"/>
        <v/>
      </c>
      <c r="HI60" s="268"/>
      <c r="HJ60" s="254" t="str">
        <f>IF(HI60="","",VLOOKUP(HI60,Language!$D$5:$E$63,2,0))</f>
        <v/>
      </c>
      <c r="HK60" s="258"/>
      <c r="HL60" s="254" t="str">
        <f>IF(HK60="","",VLOOKUP(HK60,Language!$D$5:$E$63,2,0))</f>
        <v/>
      </c>
      <c r="HM60" s="258"/>
      <c r="HN60" s="258"/>
      <c r="HO60" s="359">
        <f t="shared" si="793"/>
        <v>0</v>
      </c>
      <c r="HP60" s="255"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55" t="str">
        <f>IF((HP60&lt;&gt;""),IF(OR(HI70+HK70&lt;&gt;HI74+HK74,PrSettings!$M$4="●"),((HI70+HK70-HI74-HK74)=(HM60-HN60))*(HP60=1),0),"")</f>
        <v/>
      </c>
      <c r="HR60" s="255" t="str">
        <f>IF(HQ60&lt;&gt;"",IF(HP60="0",0,(HI70+HK70=HM60)*(HI74+HK74=HN60)),"")</f>
        <v/>
      </c>
      <c r="HS60" s="255"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73" t="str">
        <f t="shared" si="796"/>
        <v/>
      </c>
      <c r="HV60" s="268"/>
      <c r="HW60" s="254" t="str">
        <f>IF(HV60="","",VLOOKUP(HV60,Language!$D$5:$E$63,2,0))</f>
        <v/>
      </c>
      <c r="HX60" s="258"/>
      <c r="HY60" s="254" t="str">
        <f>IF(HX60="","",VLOOKUP(HX60,Language!$D$5:$E$63,2,0))</f>
        <v/>
      </c>
      <c r="HZ60" s="258"/>
      <c r="IA60" s="258"/>
      <c r="IB60" s="359">
        <f t="shared" si="797"/>
        <v>0</v>
      </c>
      <c r="IC60" s="255"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55" t="str">
        <f>IF((IC60&lt;&gt;""),IF(OR(HV70+HX70&lt;&gt;HV74+HX74,PrSettings!$M$4="●"),((HV70+HX70-HV74-HX74)=(HZ60-IA60))*(IC60=1),0),"")</f>
        <v/>
      </c>
      <c r="IE60" s="255" t="str">
        <f>IF(ID60&lt;&gt;"",IF(IC60="0",0,(HV70+HX70=HZ60)*(HV74+HX74=IA60)),"")</f>
        <v/>
      </c>
      <c r="IF60" s="255"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73" t="str">
        <f t="shared" si="800"/>
        <v/>
      </c>
      <c r="II60" s="268"/>
      <c r="IJ60" s="254" t="str">
        <f>IF(II60="","",VLOOKUP(II60,Language!$D$5:$E$63,2,0))</f>
        <v/>
      </c>
      <c r="IK60" s="258"/>
      <c r="IL60" s="254" t="str">
        <f>IF(IK60="","",VLOOKUP(IK60,Language!$D$5:$E$63,2,0))</f>
        <v/>
      </c>
      <c r="IM60" s="258"/>
      <c r="IN60" s="258"/>
      <c r="IO60" s="359">
        <f t="shared" si="801"/>
        <v>0</v>
      </c>
      <c r="IP60" s="255"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55" t="str">
        <f>IF((IP60&lt;&gt;""),IF(OR(II70+IK70&lt;&gt;II74+IK74,PrSettings!$M$4="●"),((II70+IK70-II74-IK74)=(IM60-IN60))*(IP60=1),0),"")</f>
        <v/>
      </c>
      <c r="IR60" s="255" t="str">
        <f>IF(IQ60&lt;&gt;"",IF(IP60="0",0,(II70+IK70=IM60)*(II74+IK74=IN60)),"")</f>
        <v/>
      </c>
      <c r="IS60" s="255"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73" t="str">
        <f t="shared" si="804"/>
        <v/>
      </c>
      <c r="IV60" s="268"/>
      <c r="IW60" s="254" t="str">
        <f>IF(IV60="","",VLOOKUP(IV60,Language!$D$5:$E$63,2,0))</f>
        <v/>
      </c>
      <c r="IX60" s="258"/>
      <c r="IY60" s="254" t="str">
        <f>IF(IX60="","",VLOOKUP(IX60,Language!$D$5:$E$63,2,0))</f>
        <v/>
      </c>
      <c r="IZ60" s="258"/>
      <c r="JA60" s="258"/>
      <c r="JB60" s="359">
        <f t="shared" si="805"/>
        <v>0</v>
      </c>
      <c r="JC60" s="255"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55" t="str">
        <f>IF((JC60&lt;&gt;""),IF(OR(IV70+IX70&lt;&gt;IV74+IX74,PrSettings!$M$4="●"),((IV70+IX70-IV74-IX74)=(IZ60-JA60))*(JC60=1),0),"")</f>
        <v/>
      </c>
      <c r="JE60" s="255" t="str">
        <f>IF(JD60&lt;&gt;"",IF(JC60="0",0,(IV70+IX70=IZ60)*(IV74+IX74=JA60)),"")</f>
        <v/>
      </c>
      <c r="JF60" s="255"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73" t="str">
        <f t="shared" si="808"/>
        <v/>
      </c>
      <c r="JI60" s="268"/>
      <c r="JJ60" s="254" t="str">
        <f>IF(JI60="","",VLOOKUP(JI60,Language!$D$5:$E$63,2,0))</f>
        <v/>
      </c>
      <c r="JK60" s="258"/>
      <c r="JL60" s="254" t="str">
        <f>IF(JK60="","",VLOOKUP(JK60,Language!$D$5:$E$63,2,0))</f>
        <v/>
      </c>
      <c r="JM60" s="258"/>
      <c r="JN60" s="258"/>
      <c r="JO60" s="359">
        <f t="shared" si="809"/>
        <v>0</v>
      </c>
      <c r="JP60" s="255"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55" t="str">
        <f>IF((JP60&lt;&gt;""),IF(OR(JI70+JK70&lt;&gt;JI74+JK74,PrSettings!$M$4="●"),((JI70+JK70-JI74-JK74)=(JM60-JN60))*(JP60=1),0),"")</f>
        <v/>
      </c>
      <c r="JR60" s="255" t="str">
        <f>IF(JQ60&lt;&gt;"",IF(JP60="0",0,(JI70+JK70=JM60)*(JI74+JK74=JN60)),"")</f>
        <v/>
      </c>
      <c r="JS60" s="255"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73" t="str">
        <f t="shared" si="812"/>
        <v/>
      </c>
      <c r="JV60" s="268"/>
      <c r="JW60" s="254" t="str">
        <f>IF(JV60="","",VLOOKUP(JV60,Language!$D$5:$E$63,2,0))</f>
        <v/>
      </c>
      <c r="JX60" s="258"/>
      <c r="JY60" s="254" t="str">
        <f>IF(JX60="","",VLOOKUP(JX60,Language!$D$5:$E$63,2,0))</f>
        <v/>
      </c>
      <c r="JZ60" s="258"/>
      <c r="KA60" s="258"/>
      <c r="KB60" s="359">
        <f t="shared" si="813"/>
        <v>0</v>
      </c>
      <c r="KC60" s="255"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55" t="str">
        <f>IF((KC60&lt;&gt;""),IF(OR(JV70+JX70&lt;&gt;JV74+JX74,PrSettings!$M$4="●"),((JV70+JX70-JV74-JX74)=(JZ60-KA60))*(KC60=1),0),"")</f>
        <v/>
      </c>
      <c r="KE60" s="255" t="str">
        <f>IF(KD60&lt;&gt;"",IF(KC60="0",0,(JV70+JX70=JZ60)*(JV74+JX74=KA60)),"")</f>
        <v/>
      </c>
      <c r="KF60" s="255"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73" t="str">
        <f t="shared" si="816"/>
        <v/>
      </c>
      <c r="KI60" s="268"/>
      <c r="KJ60" s="254" t="str">
        <f>IF(KI60="","",VLOOKUP(KI60,Language!$D$5:$E$63,2,0))</f>
        <v/>
      </c>
      <c r="KK60" s="258"/>
      <c r="KL60" s="254" t="str">
        <f>IF(KK60="","",VLOOKUP(KK60,Language!$D$5:$E$63,2,0))</f>
        <v/>
      </c>
      <c r="KM60" s="258"/>
      <c r="KN60" s="258"/>
      <c r="KO60" s="359">
        <f t="shared" si="817"/>
        <v>0</v>
      </c>
      <c r="KP60" s="255"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55" t="str">
        <f>IF((KP60&lt;&gt;""),IF(OR(KI70+KK70&lt;&gt;KI74+KK74,PrSettings!$M$4="●"),((KI70+KK70-KI74-KK74)=(KM60-KN60))*(KP60=1),0),"")</f>
        <v/>
      </c>
      <c r="KR60" s="255" t="str">
        <f>IF(KQ60&lt;&gt;"",IF(KP60="0",0,(KI70+KK70=KM60)*(KI74+KK74=KN60)),"")</f>
        <v/>
      </c>
      <c r="KS60" s="255"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73" t="str">
        <f t="shared" si="820"/>
        <v/>
      </c>
      <c r="KV60" s="268"/>
      <c r="KW60" s="254" t="str">
        <f>IF(KV60="","",VLOOKUP(KV60,Language!$D$5:$E$63,2,0))</f>
        <v/>
      </c>
      <c r="KX60" s="258"/>
      <c r="KY60" s="254" t="str">
        <f>IF(KX60="","",VLOOKUP(KX60,Language!$D$5:$E$63,2,0))</f>
        <v/>
      </c>
      <c r="KZ60" s="258"/>
      <c r="LA60" s="258"/>
      <c r="LB60" s="359">
        <f t="shared" si="821"/>
        <v>0</v>
      </c>
      <c r="LC60" s="255"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55" t="str">
        <f>IF((LC60&lt;&gt;""),IF(OR(KV70+KX70&lt;&gt;KV74+KX74,PrSettings!$M$4="●"),((KV70+KX70-KV74-KX74)=(KZ60-LA60))*(LC60=1),0),"")</f>
        <v/>
      </c>
      <c r="LE60" s="255" t="str">
        <f>IF(LD60&lt;&gt;"",IF(LC60="0",0,(KV70+KX70=KZ60)*(KV74+KX74=LA60)),"")</f>
        <v/>
      </c>
      <c r="LF60" s="255"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73" t="str">
        <f t="shared" si="824"/>
        <v/>
      </c>
      <c r="LI60" s="268"/>
      <c r="LJ60" s="254" t="str">
        <f>IF(LI60="","",VLOOKUP(LI60,Language!$D$5:$E$63,2,0))</f>
        <v/>
      </c>
      <c r="LK60" s="258"/>
      <c r="LL60" s="254" t="str">
        <f>IF(LK60="","",VLOOKUP(LK60,Language!$D$5:$E$63,2,0))</f>
        <v/>
      </c>
      <c r="LM60" s="258"/>
      <c r="LN60" s="258"/>
      <c r="LO60" s="359">
        <f t="shared" si="825"/>
        <v>0</v>
      </c>
      <c r="LP60" s="255"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55" t="str">
        <f>IF((LP60&lt;&gt;""),IF(OR(LI70+LK70&lt;&gt;LI74+LK74,PrSettings!$M$4="●"),((LI70+LK70-LI74-LK74)=(LM60-LN60))*(LP60=1),0),"")</f>
        <v/>
      </c>
      <c r="LR60" s="255" t="str">
        <f>IF(LQ60&lt;&gt;"",IF(LP60="0",0,(LI70+LK70=LM60)*(LI74+LK74=LN60)),"")</f>
        <v/>
      </c>
      <c r="LS60" s="255"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73" t="str">
        <f t="shared" si="828"/>
        <v/>
      </c>
      <c r="LV60" s="268"/>
      <c r="LW60" s="254" t="str">
        <f>IF(LV60="","",VLOOKUP(LV60,Language!$D$5:$E$63,2,0))</f>
        <v/>
      </c>
      <c r="LX60" s="258"/>
      <c r="LY60" s="254" t="str">
        <f>IF(LX60="","",VLOOKUP(LX60,Language!$D$5:$E$63,2,0))</f>
        <v/>
      </c>
      <c r="LZ60" s="258"/>
      <c r="MA60" s="258"/>
      <c r="MB60" s="359">
        <f t="shared" si="829"/>
        <v>0</v>
      </c>
      <c r="MC60" s="255"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55" t="str">
        <f>IF((MC60&lt;&gt;""),IF(OR(LV70+LX70&lt;&gt;LV74+LX74,PrSettings!$M$4="●"),((LV70+LX70-LV74-LX74)=(LZ60-MA60))*(MC60=1),0),"")</f>
        <v/>
      </c>
      <c r="ME60" s="255" t="str">
        <f>IF(MD60&lt;&gt;"",IF(MC60="0",0,(LV70+LX70=LZ60)*(LV74+LX74=MA60)),"")</f>
        <v/>
      </c>
      <c r="MF60" s="255"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73" t="str">
        <f t="shared" si="832"/>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47"/>
      <c r="Q61" s="251"/>
      <c r="R61" s="246"/>
      <c r="S61" s="246"/>
      <c r="T61" s="252"/>
      <c r="V61" s="243" t="str">
        <f>$B61</f>
        <v>Semi-Final</v>
      </c>
      <c r="W61" s="245"/>
      <c r="X61" s="245"/>
      <c r="Y61" s="246"/>
      <c r="Z61" s="249"/>
      <c r="AA61" s="250"/>
      <c r="AB61" s="247"/>
      <c r="AC61" s="247"/>
      <c r="AD61" s="251"/>
      <c r="AE61" s="246"/>
      <c r="AF61" s="246"/>
      <c r="AG61" s="252"/>
      <c r="AI61" s="243" t="str">
        <f>$B61</f>
        <v>Semi-Final</v>
      </c>
      <c r="AJ61" s="245"/>
      <c r="AK61" s="245"/>
      <c r="AL61" s="246"/>
      <c r="AM61" s="249"/>
      <c r="AN61" s="250"/>
      <c r="AO61" s="247"/>
      <c r="AP61" s="247"/>
      <c r="AQ61" s="251"/>
      <c r="AR61" s="246"/>
      <c r="AS61" s="246"/>
      <c r="AT61" s="252"/>
      <c r="AV61" s="243" t="str">
        <f>$B61</f>
        <v>Semi-Final</v>
      </c>
      <c r="AW61" s="245"/>
      <c r="AX61" s="245"/>
      <c r="AY61" s="246"/>
      <c r="AZ61" s="249"/>
      <c r="BA61" s="250"/>
      <c r="BB61" s="247"/>
      <c r="BC61" s="247"/>
      <c r="BD61" s="251"/>
      <c r="BE61" s="246"/>
      <c r="BF61" s="246"/>
      <c r="BG61" s="252"/>
      <c r="BI61" s="243" t="str">
        <f>$B61</f>
        <v>Semi-Final</v>
      </c>
      <c r="BJ61" s="245"/>
      <c r="BK61" s="245"/>
      <c r="BL61" s="246"/>
      <c r="BM61" s="249"/>
      <c r="BN61" s="250"/>
      <c r="BO61" s="247"/>
      <c r="BP61" s="247"/>
      <c r="BQ61" s="251"/>
      <c r="BR61" s="246"/>
      <c r="BS61" s="246"/>
      <c r="BT61" s="252"/>
      <c r="BV61" s="243" t="str">
        <f>$B61</f>
        <v>Semi-Final</v>
      </c>
      <c r="BW61" s="245"/>
      <c r="BX61" s="245"/>
      <c r="BY61" s="246"/>
      <c r="BZ61" s="249"/>
      <c r="CA61" s="250"/>
      <c r="CB61" s="247"/>
      <c r="CC61" s="247"/>
      <c r="CD61" s="251"/>
      <c r="CE61" s="246"/>
      <c r="CF61" s="246"/>
      <c r="CG61" s="252"/>
      <c r="CI61" s="243" t="str">
        <f>$B61</f>
        <v>Semi-Final</v>
      </c>
      <c r="CJ61" s="245"/>
      <c r="CK61" s="245"/>
      <c r="CL61" s="246"/>
      <c r="CM61" s="249"/>
      <c r="CN61" s="250"/>
      <c r="CO61" s="247"/>
      <c r="CP61" s="247"/>
      <c r="CQ61" s="251"/>
      <c r="CR61" s="246"/>
      <c r="CS61" s="246"/>
      <c r="CT61" s="252"/>
      <c r="CV61" s="243" t="str">
        <f>$B61</f>
        <v>Semi-Final</v>
      </c>
      <c r="CW61" s="245"/>
      <c r="CX61" s="245"/>
      <c r="CY61" s="246"/>
      <c r="CZ61" s="249"/>
      <c r="DA61" s="250"/>
      <c r="DB61" s="247"/>
      <c r="DC61" s="247"/>
      <c r="DD61" s="251"/>
      <c r="DE61" s="246"/>
      <c r="DF61" s="246"/>
      <c r="DG61" s="252"/>
      <c r="DI61" s="243" t="str">
        <f>$B61</f>
        <v>Semi-Final</v>
      </c>
      <c r="DJ61" s="245"/>
      <c r="DK61" s="245"/>
      <c r="DL61" s="246"/>
      <c r="DM61" s="249"/>
      <c r="DN61" s="250"/>
      <c r="DO61" s="247"/>
      <c r="DP61" s="247"/>
      <c r="DQ61" s="251"/>
      <c r="DR61" s="246"/>
      <c r="DS61" s="246"/>
      <c r="DT61" s="252"/>
      <c r="DV61" s="243" t="str">
        <f>$B61</f>
        <v>Semi-Final</v>
      </c>
      <c r="DW61" s="245"/>
      <c r="DX61" s="245"/>
      <c r="DY61" s="246"/>
      <c r="DZ61" s="249"/>
      <c r="EA61" s="250"/>
      <c r="EB61" s="247"/>
      <c r="EC61" s="247"/>
      <c r="ED61" s="251"/>
      <c r="EE61" s="246"/>
      <c r="EF61" s="246"/>
      <c r="EG61" s="252"/>
      <c r="EI61" s="243" t="str">
        <f>$B61</f>
        <v>Semi-Final</v>
      </c>
      <c r="EJ61" s="245"/>
      <c r="EK61" s="245"/>
      <c r="EL61" s="246"/>
      <c r="EM61" s="249"/>
      <c r="EN61" s="250"/>
      <c r="EO61" s="247"/>
      <c r="EP61" s="247"/>
      <c r="EQ61" s="251"/>
      <c r="ER61" s="246"/>
      <c r="ES61" s="246"/>
      <c r="ET61" s="252"/>
      <c r="EV61" s="243" t="str">
        <f>$B61</f>
        <v>Semi-Final</v>
      </c>
      <c r="EW61" s="245"/>
      <c r="EX61" s="245"/>
      <c r="EY61" s="246"/>
      <c r="EZ61" s="249"/>
      <c r="FA61" s="250"/>
      <c r="FB61" s="247"/>
      <c r="FC61" s="247"/>
      <c r="FD61" s="251"/>
      <c r="FE61" s="246"/>
      <c r="FF61" s="246"/>
      <c r="FG61" s="252"/>
      <c r="FI61" s="243" t="str">
        <f>$B61</f>
        <v>Semi-Final</v>
      </c>
      <c r="FJ61" s="245"/>
      <c r="FK61" s="245"/>
      <c r="FL61" s="246"/>
      <c r="FM61" s="249"/>
      <c r="FN61" s="250"/>
      <c r="FO61" s="247"/>
      <c r="FP61" s="247"/>
      <c r="FQ61" s="251"/>
      <c r="FR61" s="246"/>
      <c r="FS61" s="246"/>
      <c r="FT61" s="252"/>
      <c r="FV61" s="243" t="str">
        <f>$B61</f>
        <v>Semi-Final</v>
      </c>
      <c r="FW61" s="245"/>
      <c r="FX61" s="245"/>
      <c r="FY61" s="246"/>
      <c r="FZ61" s="249"/>
      <c r="GA61" s="250"/>
      <c r="GB61" s="247"/>
      <c r="GC61" s="247"/>
      <c r="GD61" s="251"/>
      <c r="GE61" s="246"/>
      <c r="GF61" s="246"/>
      <c r="GG61" s="252"/>
      <c r="GI61" s="243" t="str">
        <f>$B61</f>
        <v>Semi-Final</v>
      </c>
      <c r="GJ61" s="245"/>
      <c r="GK61" s="245"/>
      <c r="GL61" s="246"/>
      <c r="GM61" s="249"/>
      <c r="GN61" s="250"/>
      <c r="GO61" s="247"/>
      <c r="GP61" s="247"/>
      <c r="GQ61" s="251"/>
      <c r="GR61" s="246"/>
      <c r="GS61" s="246"/>
      <c r="GT61" s="252"/>
      <c r="GV61" s="243" t="str">
        <f>$B61</f>
        <v>Semi-Final</v>
      </c>
      <c r="GW61" s="245"/>
      <c r="GX61" s="245"/>
      <c r="GY61" s="246"/>
      <c r="GZ61" s="249"/>
      <c r="HA61" s="250"/>
      <c r="HB61" s="247"/>
      <c r="HC61" s="247"/>
      <c r="HD61" s="251"/>
      <c r="HE61" s="246"/>
      <c r="HF61" s="246"/>
      <c r="HG61" s="252"/>
      <c r="HI61" s="243" t="str">
        <f>$B61</f>
        <v>Semi-Final</v>
      </c>
      <c r="HJ61" s="245"/>
      <c r="HK61" s="245"/>
      <c r="HL61" s="246"/>
      <c r="HM61" s="249"/>
      <c r="HN61" s="250"/>
      <c r="HO61" s="247"/>
      <c r="HP61" s="247"/>
      <c r="HQ61" s="251"/>
      <c r="HR61" s="246"/>
      <c r="HS61" s="246"/>
      <c r="HT61" s="252"/>
      <c r="HV61" s="243" t="str">
        <f>$B61</f>
        <v>Semi-Final</v>
      </c>
      <c r="HW61" s="245"/>
      <c r="HX61" s="245"/>
      <c r="HY61" s="246"/>
      <c r="HZ61" s="249"/>
      <c r="IA61" s="250"/>
      <c r="IB61" s="247"/>
      <c r="IC61" s="247"/>
      <c r="ID61" s="251"/>
      <c r="IE61" s="246"/>
      <c r="IF61" s="246"/>
      <c r="IG61" s="252"/>
      <c r="II61" s="243" t="str">
        <f>$B61</f>
        <v>Semi-Final</v>
      </c>
      <c r="IJ61" s="245"/>
      <c r="IK61" s="245"/>
      <c r="IL61" s="246"/>
      <c r="IM61" s="249"/>
      <c r="IN61" s="250"/>
      <c r="IO61" s="247"/>
      <c r="IP61" s="247"/>
      <c r="IQ61" s="251"/>
      <c r="IR61" s="246"/>
      <c r="IS61" s="246"/>
      <c r="IT61" s="252"/>
      <c r="IV61" s="243" t="str">
        <f>$B61</f>
        <v>Semi-Final</v>
      </c>
      <c r="IW61" s="245"/>
      <c r="IX61" s="245"/>
      <c r="IY61" s="246"/>
      <c r="IZ61" s="249"/>
      <c r="JA61" s="250"/>
      <c r="JB61" s="247"/>
      <c r="JC61" s="247"/>
      <c r="JD61" s="251"/>
      <c r="JE61" s="246"/>
      <c r="JF61" s="246"/>
      <c r="JG61" s="252"/>
      <c r="JI61" s="243" t="str">
        <f>$B61</f>
        <v>Semi-Final</v>
      </c>
      <c r="JJ61" s="245"/>
      <c r="JK61" s="245"/>
      <c r="JL61" s="246"/>
      <c r="JM61" s="249"/>
      <c r="JN61" s="250"/>
      <c r="JO61" s="247"/>
      <c r="JP61" s="247"/>
      <c r="JQ61" s="251"/>
      <c r="JR61" s="246"/>
      <c r="JS61" s="246"/>
      <c r="JT61" s="252"/>
      <c r="JV61" s="243" t="str">
        <f>$B61</f>
        <v>Semi-Final</v>
      </c>
      <c r="JW61" s="245"/>
      <c r="JX61" s="245"/>
      <c r="JY61" s="246"/>
      <c r="JZ61" s="249"/>
      <c r="KA61" s="250"/>
      <c r="KB61" s="247"/>
      <c r="KC61" s="247"/>
      <c r="KD61" s="251"/>
      <c r="KE61" s="246"/>
      <c r="KF61" s="246"/>
      <c r="KG61" s="252"/>
      <c r="KI61" s="243" t="str">
        <f>$B61</f>
        <v>Semi-Final</v>
      </c>
      <c r="KJ61" s="245"/>
      <c r="KK61" s="245"/>
      <c r="KL61" s="246"/>
      <c r="KM61" s="249"/>
      <c r="KN61" s="250"/>
      <c r="KO61" s="247"/>
      <c r="KP61" s="247"/>
      <c r="KQ61" s="251"/>
      <c r="KR61" s="246"/>
      <c r="KS61" s="246"/>
      <c r="KT61" s="252"/>
      <c r="KV61" s="243" t="str">
        <f>$B61</f>
        <v>Semi-Final</v>
      </c>
      <c r="KW61" s="245"/>
      <c r="KX61" s="245"/>
      <c r="KY61" s="246"/>
      <c r="KZ61" s="249"/>
      <c r="LA61" s="250"/>
      <c r="LB61" s="247"/>
      <c r="LC61" s="247"/>
      <c r="LD61" s="251"/>
      <c r="LE61" s="246"/>
      <c r="LF61" s="246"/>
      <c r="LG61" s="252"/>
      <c r="LI61" s="243" t="str">
        <f>$B61</f>
        <v>Semi-Final</v>
      </c>
      <c r="LJ61" s="245"/>
      <c r="LK61" s="245"/>
      <c r="LL61" s="246"/>
      <c r="LM61" s="249"/>
      <c r="LN61" s="250"/>
      <c r="LO61" s="247"/>
      <c r="LP61" s="247"/>
      <c r="LQ61" s="251"/>
      <c r="LR61" s="246"/>
      <c r="LS61" s="246"/>
      <c r="LT61" s="252"/>
      <c r="LV61" s="243" t="str">
        <f>$B61</f>
        <v>Semi-Final</v>
      </c>
      <c r="LW61" s="245"/>
      <c r="LX61" s="245"/>
      <c r="LY61" s="246"/>
      <c r="LZ61" s="249"/>
      <c r="MA61" s="250"/>
      <c r="MB61" s="247"/>
      <c r="MC61" s="247"/>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2</v>
      </c>
      <c r="E62" s="254" t="str">
        <f>INDIRECT("'"&amp;References!$A$1&amp;"'!"&amp;"$H$74")</f>
        <v>France</v>
      </c>
      <c r="F62" s="256">
        <f>IF(AND(INDIRECT("'"&amp;References!$A$1&amp;"'!"&amp;"$F$75")&lt;&gt;"",INDIRECT("'"&amp;References!$A$1&amp;"'!"&amp;"$H$75")&lt;&gt;""),INDIRECT("'"&amp;References!$A$1&amp;"'!"&amp;"$F$75"),"")</f>
        <v>0</v>
      </c>
      <c r="G62" s="257">
        <f>IF(AND(INDIRECT("'"&amp;References!$A$1&amp;"'!"&amp;"$F$75")&lt;&gt;"",INDIRECT("'"&amp;References!$A$1&amp;"'!"&amp;"$H$75")&lt;&gt;""),INDIRECT("'"&amp;References!$A$1&amp;"'!"&amp;"$H$75"),"")</f>
        <v>2</v>
      </c>
      <c r="H62" s="133"/>
      <c r="I62" s="268"/>
      <c r="J62" s="254" t="str">
        <f>IF(I62="","",VLOOKUP(I62,Language!$D$5:$E$63,2,0))</f>
        <v/>
      </c>
      <c r="K62" s="258"/>
      <c r="L62" s="254" t="str">
        <f>IF(K62="","",VLOOKUP(K62,Language!$D$5:$E$63,2,0))</f>
        <v/>
      </c>
      <c r="M62" s="258"/>
      <c r="N62" s="258"/>
      <c r="O62" s="359">
        <f t="shared" ref="O62:O63" si="833">COUNTIF(I$62:I$63,I62)+COUNTIF(K$62:K$63,I62)</f>
        <v>0</v>
      </c>
      <c r="P62" s="255"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55" t="str">
        <f>IF((P62&lt;&gt;""),IF(OR(J66+J68&lt;&gt;J71+J73,PrSettings!$M$4="●"),((J66+J68-J71-J73)=(M62-N62))*(P62=1),0),"")</f>
        <v/>
      </c>
      <c r="R62" s="255" t="str">
        <f>IF(Q62&lt;&gt;"",IF(P62="0",0,(J66+J68=M62)*(J71+J73=N62)),"")</f>
        <v/>
      </c>
      <c r="S62" s="255"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73" t="str">
        <f t="shared" ref="T62:T63" si="834">IF(($C$62&amp;$C$63&amp;$E$62&amp;$E$63&lt;&gt;"")*(I$62&amp;I$63&amp;K$62&amp;K$63&lt;&gt;"")*(I62&amp;K62&lt;&gt;""),IF(O62&lt;&gt;1,0,COUNTIF($B$62:$B$63,I62)+COUNTIF($D$62:$D$63,I62))+IF(O50&lt;&gt;1,0,COUNTIF($B$62:$B$63,K62)+COUNTIF($D$62:$D$63,K62)),"")</f>
        <v/>
      </c>
      <c r="U62" s="35"/>
      <c r="V62" s="268"/>
      <c r="W62" s="254" t="str">
        <f>IF(V62="","",VLOOKUP(V62,Language!$D$5:$E$63,2,0))</f>
        <v/>
      </c>
      <c r="X62" s="258"/>
      <c r="Y62" s="254" t="str">
        <f>IF(X62="","",VLOOKUP(X62,Language!$D$5:$E$63,2,0))</f>
        <v/>
      </c>
      <c r="Z62" s="258"/>
      <c r="AA62" s="258"/>
      <c r="AB62" s="359">
        <f t="shared" ref="AB62:AB63" si="835">COUNTIF(V$62:V$63,V62)+COUNTIF(X$62:X$63,V62)</f>
        <v>0</v>
      </c>
      <c r="AC62" s="255"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55" t="str">
        <f>IF((AC62&lt;&gt;""),IF(OR(W66+W68&lt;&gt;W71+W73,PrSettings!$M$4="●"),((W66+W68-W71-W73)=(Z62-AA62))*(AC62=1),0),"")</f>
        <v/>
      </c>
      <c r="AE62" s="255" t="str">
        <f>IF(AD62&lt;&gt;"",IF(AC62="0",0,(W66+W68=Z62)*(W71+W73=AA62)),"")</f>
        <v/>
      </c>
      <c r="AF62" s="255"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73" t="str">
        <f t="shared" ref="AG62:AG63" si="836">IF(($C$62&amp;$C$63&amp;$E$62&amp;$E$63&lt;&gt;"")*(V$62&amp;V$63&amp;X$62&amp;X$63&lt;&gt;"")*(V62&amp;X62&lt;&gt;""),IF(AB62&lt;&gt;1,0,COUNTIF($B$62:$B$63,V62)+COUNTIF($D$62:$D$63,V62))+IF(AB50&lt;&gt;1,0,COUNTIF($B$62:$B$63,X62)+COUNTIF($D$62:$D$63,X62)),"")</f>
        <v/>
      </c>
      <c r="AI62" s="268"/>
      <c r="AJ62" s="254" t="str">
        <f>IF(AI62="","",VLOOKUP(AI62,Language!$D$5:$E$63,2,0))</f>
        <v/>
      </c>
      <c r="AK62" s="258"/>
      <c r="AL62" s="254" t="str">
        <f>IF(AK62="","",VLOOKUP(AK62,Language!$D$5:$E$63,2,0))</f>
        <v/>
      </c>
      <c r="AM62" s="258"/>
      <c r="AN62" s="258"/>
      <c r="AO62" s="359">
        <f t="shared" ref="AO62:AO63" si="837">COUNTIF(AI$62:AI$63,AI62)+COUNTIF(AK$62:AK$63,AI62)</f>
        <v>0</v>
      </c>
      <c r="AP62" s="255"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55" t="str">
        <f>IF((AP62&lt;&gt;""),IF(OR(AJ66+AJ68&lt;&gt;AJ71+AJ73,PrSettings!$M$4="●"),((AJ66+AJ68-AJ71-AJ73)=(AM62-AN62))*(AP62=1),0),"")</f>
        <v/>
      </c>
      <c r="AR62" s="255" t="str">
        <f>IF(AQ62&lt;&gt;"",IF(AP62="0",0,(AJ66+AJ68=AM62)*(AJ71+AJ73=AN62)),"")</f>
        <v/>
      </c>
      <c r="AS62" s="255"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73" t="str">
        <f t="shared" ref="AT62:AT63" si="838">IF(($C$62&amp;$C$63&amp;$E$62&amp;$E$63&lt;&gt;"")*(AI$62&amp;AI$63&amp;AK$62&amp;AK$63&lt;&gt;"")*(AI62&amp;AK62&lt;&gt;""),IF(AO62&lt;&gt;1,0,COUNTIF($B$62:$B$63,AI62)+COUNTIF($D$62:$D$63,AI62))+IF(AO50&lt;&gt;1,0,COUNTIF($B$62:$B$63,AK62)+COUNTIF($D$62:$D$63,AK62)),"")</f>
        <v/>
      </c>
      <c r="AV62" s="268"/>
      <c r="AW62" s="254" t="str">
        <f>IF(AV62="","",VLOOKUP(AV62,Language!$D$5:$E$63,2,0))</f>
        <v/>
      </c>
      <c r="AX62" s="258"/>
      <c r="AY62" s="254" t="str">
        <f>IF(AX62="","",VLOOKUP(AX62,Language!$D$5:$E$63,2,0))</f>
        <v/>
      </c>
      <c r="AZ62" s="258"/>
      <c r="BA62" s="258"/>
      <c r="BB62" s="359">
        <f t="shared" ref="BB62:BB63" si="839">COUNTIF(AV$62:AV$63,AV62)+COUNTIF(AX$62:AX$63,AV62)</f>
        <v>0</v>
      </c>
      <c r="BC62" s="255"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55" t="str">
        <f>IF((BC62&lt;&gt;""),IF(OR(AW66+AW68&lt;&gt;AW71+AW73,PrSettings!$M$4="●"),((AW66+AW68-AW71-AW73)=(AZ62-BA62))*(BC62=1),0),"")</f>
        <v/>
      </c>
      <c r="BE62" s="255" t="str">
        <f>IF(BD62&lt;&gt;"",IF(BC62="0",0,(AW66+AW68=AZ62)*(AW71+AW73=BA62)),"")</f>
        <v/>
      </c>
      <c r="BF62" s="255"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73" t="str">
        <f t="shared" ref="BG62:BG63" si="840">IF(($C$62&amp;$C$63&amp;$E$62&amp;$E$63&lt;&gt;"")*(AV$62&amp;AV$63&amp;AX$62&amp;AX$63&lt;&gt;"")*(AV62&amp;AX62&lt;&gt;""),IF(BB62&lt;&gt;1,0,COUNTIF($B$62:$B$63,AV62)+COUNTIF($D$62:$D$63,AV62))+IF(BB50&lt;&gt;1,0,COUNTIF($B$62:$B$63,AX62)+COUNTIF($D$62:$D$63,AX62)),"")</f>
        <v/>
      </c>
      <c r="BI62" s="268"/>
      <c r="BJ62" s="254" t="str">
        <f>IF(BI62="","",VLOOKUP(BI62,Language!$D$5:$E$63,2,0))</f>
        <v/>
      </c>
      <c r="BK62" s="258"/>
      <c r="BL62" s="254" t="str">
        <f>IF(BK62="","",VLOOKUP(BK62,Language!$D$5:$E$63,2,0))</f>
        <v/>
      </c>
      <c r="BM62" s="258"/>
      <c r="BN62" s="258"/>
      <c r="BO62" s="359">
        <f t="shared" ref="BO62:BO63" si="841">COUNTIF(BI$62:BI$63,BI62)+COUNTIF(BK$62:BK$63,BI62)</f>
        <v>0</v>
      </c>
      <c r="BP62" s="255"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55" t="str">
        <f>IF((BP62&lt;&gt;""),IF(OR(BJ66+BJ68&lt;&gt;BJ71+BJ73,PrSettings!$M$4="●"),((BJ66+BJ68-BJ71-BJ73)=(BM62-BN62))*(BP62=1),0),"")</f>
        <v/>
      </c>
      <c r="BR62" s="255" t="str">
        <f>IF(BQ62&lt;&gt;"",IF(BP62="0",0,(BJ66+BJ68=BM62)*(BJ71+BJ73=BN62)),"")</f>
        <v/>
      </c>
      <c r="BS62" s="255"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73" t="str">
        <f t="shared" ref="BT62:BT63" si="842">IF(($C$62&amp;$C$63&amp;$E$62&amp;$E$63&lt;&gt;"")*(BI$62&amp;BI$63&amp;BK$62&amp;BK$63&lt;&gt;"")*(BI62&amp;BK62&lt;&gt;""),IF(BO62&lt;&gt;1,0,COUNTIF($B$62:$B$63,BI62)+COUNTIF($D$62:$D$63,BI62))+IF(BO50&lt;&gt;1,0,COUNTIF($B$62:$B$63,BK62)+COUNTIF($D$62:$D$63,BK62)),"")</f>
        <v/>
      </c>
      <c r="BV62" s="268"/>
      <c r="BW62" s="254" t="str">
        <f>IF(BV62="","",VLOOKUP(BV62,Language!$D$5:$E$63,2,0))</f>
        <v/>
      </c>
      <c r="BX62" s="258"/>
      <c r="BY62" s="254" t="str">
        <f>IF(BX62="","",VLOOKUP(BX62,Language!$D$5:$E$63,2,0))</f>
        <v/>
      </c>
      <c r="BZ62" s="258"/>
      <c r="CA62" s="258"/>
      <c r="CB62" s="359">
        <f t="shared" ref="CB62:CB63" si="843">COUNTIF(BV$62:BV$63,BV62)+COUNTIF(BX$62:BX$63,BV62)</f>
        <v>0</v>
      </c>
      <c r="CC62" s="255"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55" t="str">
        <f>IF((CC62&lt;&gt;""),IF(OR(BW66+BW68&lt;&gt;BW71+BW73,PrSettings!$M$4="●"),((BW66+BW68-BW71-BW73)=(BZ62-CA62))*(CC62=1),0),"")</f>
        <v/>
      </c>
      <c r="CE62" s="255" t="str">
        <f>IF(CD62&lt;&gt;"",IF(CC62="0",0,(BW66+BW68=BZ62)*(BW71+BW73=CA62)),"")</f>
        <v/>
      </c>
      <c r="CF62" s="255"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73" t="str">
        <f t="shared" ref="CG62:CG63" si="844">IF(($C$62&amp;$C$63&amp;$E$62&amp;$E$63&lt;&gt;"")*(BV$62&amp;BV$63&amp;BX$62&amp;BX$63&lt;&gt;"")*(BV62&amp;BX62&lt;&gt;""),IF(CB62&lt;&gt;1,0,COUNTIF($B$62:$B$63,BV62)+COUNTIF($D$62:$D$63,BV62))+IF(CB50&lt;&gt;1,0,COUNTIF($B$62:$B$63,BX62)+COUNTIF($D$62:$D$63,BX62)),"")</f>
        <v/>
      </c>
      <c r="CI62" s="268"/>
      <c r="CJ62" s="254" t="str">
        <f>IF(CI62="","",VLOOKUP(CI62,Language!$D$5:$E$63,2,0))</f>
        <v/>
      </c>
      <c r="CK62" s="258"/>
      <c r="CL62" s="254" t="str">
        <f>IF(CK62="","",VLOOKUP(CK62,Language!$D$5:$E$63,2,0))</f>
        <v/>
      </c>
      <c r="CM62" s="258"/>
      <c r="CN62" s="258"/>
      <c r="CO62" s="359">
        <f t="shared" ref="CO62:CO63" si="845">COUNTIF(CI$62:CI$63,CI62)+COUNTIF(CK$62:CK$63,CI62)</f>
        <v>0</v>
      </c>
      <c r="CP62" s="255"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55" t="str">
        <f>IF((CP62&lt;&gt;""),IF(OR(CJ66+CJ68&lt;&gt;CJ71+CJ73,PrSettings!$M$4="●"),((CJ66+CJ68-CJ71-CJ73)=(CM62-CN62))*(CP62=1),0),"")</f>
        <v/>
      </c>
      <c r="CR62" s="255" t="str">
        <f>IF(CQ62&lt;&gt;"",IF(CP62="0",0,(CJ66+CJ68=CM62)*(CJ71+CJ73=CN62)),"")</f>
        <v/>
      </c>
      <c r="CS62" s="255"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73" t="str">
        <f t="shared" ref="CT62:CT63" si="846">IF(($C$62&amp;$C$63&amp;$E$62&amp;$E$63&lt;&gt;"")*(CI$62&amp;CI$63&amp;CK$62&amp;CK$63&lt;&gt;"")*(CI62&amp;CK62&lt;&gt;""),IF(CO62&lt;&gt;1,0,COUNTIF($B$62:$B$63,CI62)+COUNTIF($D$62:$D$63,CI62))+IF(CO50&lt;&gt;1,0,COUNTIF($B$62:$B$63,CK62)+COUNTIF($D$62:$D$63,CK62)),"")</f>
        <v/>
      </c>
      <c r="CV62" s="268"/>
      <c r="CW62" s="254" t="str">
        <f>IF(CV62="","",VLOOKUP(CV62,Language!$D$5:$E$63,2,0))</f>
        <v/>
      </c>
      <c r="CX62" s="258"/>
      <c r="CY62" s="254" t="str">
        <f>IF(CX62="","",VLOOKUP(CX62,Language!$D$5:$E$63,2,0))</f>
        <v/>
      </c>
      <c r="CZ62" s="258"/>
      <c r="DA62" s="258"/>
      <c r="DB62" s="359">
        <f t="shared" ref="DB62:DB63" si="847">COUNTIF(CV$62:CV$63,CV62)+COUNTIF(CX$62:CX$63,CV62)</f>
        <v>0</v>
      </c>
      <c r="DC62" s="255"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55" t="str">
        <f>IF((DC62&lt;&gt;""),IF(OR(CW66+CW68&lt;&gt;CW71+CW73,PrSettings!$M$4="●"),((CW66+CW68-CW71-CW73)=(CZ62-DA62))*(DC62=1),0),"")</f>
        <v/>
      </c>
      <c r="DE62" s="255" t="str">
        <f>IF(DD62&lt;&gt;"",IF(DC62="0",0,(CW66+CW68=CZ62)*(CW71+CW73=DA62)),"")</f>
        <v/>
      </c>
      <c r="DF62" s="255"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73" t="str">
        <f t="shared" ref="DG62:DG63" si="848">IF(($C$62&amp;$C$63&amp;$E$62&amp;$E$63&lt;&gt;"")*(CV$62&amp;CV$63&amp;CX$62&amp;CX$63&lt;&gt;"")*(CV62&amp;CX62&lt;&gt;""),IF(DB62&lt;&gt;1,0,COUNTIF($B$62:$B$63,CV62)+COUNTIF($D$62:$D$63,CV62))+IF(DB50&lt;&gt;1,0,COUNTIF($B$62:$B$63,CX62)+COUNTIF($D$62:$D$63,CX62)),"")</f>
        <v/>
      </c>
      <c r="DI62" s="268"/>
      <c r="DJ62" s="254" t="str">
        <f>IF(DI62="","",VLOOKUP(DI62,Language!$D$5:$E$63,2,0))</f>
        <v/>
      </c>
      <c r="DK62" s="258"/>
      <c r="DL62" s="254" t="str">
        <f>IF(DK62="","",VLOOKUP(DK62,Language!$D$5:$E$63,2,0))</f>
        <v/>
      </c>
      <c r="DM62" s="258"/>
      <c r="DN62" s="258"/>
      <c r="DO62" s="359">
        <f t="shared" ref="DO62:DO63" si="849">COUNTIF(DI$62:DI$63,DI62)+COUNTIF(DK$62:DK$63,DI62)</f>
        <v>0</v>
      </c>
      <c r="DP62" s="255"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55" t="str">
        <f>IF((DP62&lt;&gt;""),IF(OR(DJ66+DJ68&lt;&gt;DJ71+DJ73,PrSettings!$M$4="●"),((DJ66+DJ68-DJ71-DJ73)=(DM62-DN62))*(DP62=1),0),"")</f>
        <v/>
      </c>
      <c r="DR62" s="255" t="str">
        <f>IF(DQ62&lt;&gt;"",IF(DP62="0",0,(DJ66+DJ68=DM62)*(DJ71+DJ73=DN62)),"")</f>
        <v/>
      </c>
      <c r="DS62" s="255"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73" t="str">
        <f t="shared" ref="DT62:DT63" si="850">IF(($C$62&amp;$C$63&amp;$E$62&amp;$E$63&lt;&gt;"")*(DI$62&amp;DI$63&amp;DK$62&amp;DK$63&lt;&gt;"")*(DI62&amp;DK62&lt;&gt;""),IF(DO62&lt;&gt;1,0,COUNTIF($B$62:$B$63,DI62)+COUNTIF($D$62:$D$63,DI62))+IF(DO50&lt;&gt;1,0,COUNTIF($B$62:$B$63,DK62)+COUNTIF($D$62:$D$63,DK62)),"")</f>
        <v/>
      </c>
      <c r="DV62" s="268"/>
      <c r="DW62" s="254" t="str">
        <f>IF(DV62="","",VLOOKUP(DV62,Language!$D$5:$E$63,2,0))</f>
        <v/>
      </c>
      <c r="DX62" s="258"/>
      <c r="DY62" s="254" t="str">
        <f>IF(DX62="","",VLOOKUP(DX62,Language!$D$5:$E$63,2,0))</f>
        <v/>
      </c>
      <c r="DZ62" s="258"/>
      <c r="EA62" s="258"/>
      <c r="EB62" s="359">
        <f t="shared" ref="EB62:EB63" si="851">COUNTIF(DV$62:DV$63,DV62)+COUNTIF(DX$62:DX$63,DV62)</f>
        <v>0</v>
      </c>
      <c r="EC62" s="255"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55" t="str">
        <f>IF((EC62&lt;&gt;""),IF(OR(DW66+DW68&lt;&gt;DW71+DW73,PrSettings!$M$4="●"),((DW66+DW68-DW71-DW73)=(DZ62-EA62))*(EC62=1),0),"")</f>
        <v/>
      </c>
      <c r="EE62" s="255" t="str">
        <f>IF(ED62&lt;&gt;"",IF(EC62="0",0,(DW66+DW68=DZ62)*(DW71+DW73=EA62)),"")</f>
        <v/>
      </c>
      <c r="EF62" s="255"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73" t="str">
        <f t="shared" ref="EG62:EG63" si="852">IF(($C$62&amp;$C$63&amp;$E$62&amp;$E$63&lt;&gt;"")*(DV$62&amp;DV$63&amp;DX$62&amp;DX$63&lt;&gt;"")*(DV62&amp;DX62&lt;&gt;""),IF(EB62&lt;&gt;1,0,COUNTIF($B$62:$B$63,DV62)+COUNTIF($D$62:$D$63,DV62))+IF(EB50&lt;&gt;1,0,COUNTIF($B$62:$B$63,DX62)+COUNTIF($D$62:$D$63,DX62)),"")</f>
        <v/>
      </c>
      <c r="EI62" s="268"/>
      <c r="EJ62" s="254" t="str">
        <f>IF(EI62="","",VLOOKUP(EI62,Language!$D$5:$E$63,2,0))</f>
        <v/>
      </c>
      <c r="EK62" s="258"/>
      <c r="EL62" s="254" t="str">
        <f>IF(EK62="","",VLOOKUP(EK62,Language!$D$5:$E$63,2,0))</f>
        <v/>
      </c>
      <c r="EM62" s="258"/>
      <c r="EN62" s="258"/>
      <c r="EO62" s="359">
        <f t="shared" ref="EO62:EO63" si="853">COUNTIF(EI$62:EI$63,EI62)+COUNTIF(EK$62:EK$63,EI62)</f>
        <v>0</v>
      </c>
      <c r="EP62" s="255"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55" t="str">
        <f>IF((EP62&lt;&gt;""),IF(OR(EJ66+EJ68&lt;&gt;EJ71+EJ73,PrSettings!$M$4="●"),((EJ66+EJ68-EJ71-EJ73)=(EM62-EN62))*(EP62=1),0),"")</f>
        <v/>
      </c>
      <c r="ER62" s="255" t="str">
        <f>IF(EQ62&lt;&gt;"",IF(EP62="0",0,(EJ66+EJ68=EM62)*(EJ71+EJ73=EN62)),"")</f>
        <v/>
      </c>
      <c r="ES62" s="255"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73" t="str">
        <f t="shared" ref="ET62:ET63" si="854">IF(($C$62&amp;$C$63&amp;$E$62&amp;$E$63&lt;&gt;"")*(EI$62&amp;EI$63&amp;EK$62&amp;EK$63&lt;&gt;"")*(EI62&amp;EK62&lt;&gt;""),IF(EO62&lt;&gt;1,0,COUNTIF($B$62:$B$63,EI62)+COUNTIF($D$62:$D$63,EI62))+IF(EO50&lt;&gt;1,0,COUNTIF($B$62:$B$63,EK62)+COUNTIF($D$62:$D$63,EK62)),"")</f>
        <v/>
      </c>
      <c r="EV62" s="268"/>
      <c r="EW62" s="254" t="str">
        <f>IF(EV62="","",VLOOKUP(EV62,Language!$D$5:$E$63,2,0))</f>
        <v/>
      </c>
      <c r="EX62" s="258"/>
      <c r="EY62" s="254" t="str">
        <f>IF(EX62="","",VLOOKUP(EX62,Language!$D$5:$E$63,2,0))</f>
        <v/>
      </c>
      <c r="EZ62" s="258"/>
      <c r="FA62" s="258"/>
      <c r="FB62" s="359">
        <f t="shared" ref="FB62:FB63" si="855">COUNTIF(EV$62:EV$63,EV62)+COUNTIF(EX$62:EX$63,EV62)</f>
        <v>0</v>
      </c>
      <c r="FC62" s="255"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55" t="str">
        <f>IF((FC62&lt;&gt;""),IF(OR(EW66+EW68&lt;&gt;EW71+EW73,PrSettings!$M$4="●"),((EW66+EW68-EW71-EW73)=(EZ62-FA62))*(FC62=1),0),"")</f>
        <v/>
      </c>
      <c r="FE62" s="255" t="str">
        <f>IF(FD62&lt;&gt;"",IF(FC62="0",0,(EW66+EW68=EZ62)*(EW71+EW73=FA62)),"")</f>
        <v/>
      </c>
      <c r="FF62" s="255"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73" t="str">
        <f t="shared" ref="FG62:FG63" si="856">IF(($C$62&amp;$C$63&amp;$E$62&amp;$E$63&lt;&gt;"")*(EV$62&amp;EV$63&amp;EX$62&amp;EX$63&lt;&gt;"")*(EV62&amp;EX62&lt;&gt;""),IF(FB62&lt;&gt;1,0,COUNTIF($B$62:$B$63,EV62)+COUNTIF($D$62:$D$63,EV62))+IF(FB50&lt;&gt;1,0,COUNTIF($B$62:$B$63,EX62)+COUNTIF($D$62:$D$63,EX62)),"")</f>
        <v/>
      </c>
      <c r="FI62" s="268"/>
      <c r="FJ62" s="254" t="str">
        <f>IF(FI62="","",VLOOKUP(FI62,Language!$D$5:$E$63,2,0))</f>
        <v/>
      </c>
      <c r="FK62" s="258"/>
      <c r="FL62" s="254" t="str">
        <f>IF(FK62="","",VLOOKUP(FK62,Language!$D$5:$E$63,2,0))</f>
        <v/>
      </c>
      <c r="FM62" s="258"/>
      <c r="FN62" s="258"/>
      <c r="FO62" s="359">
        <f t="shared" ref="FO62:FO63" si="857">COUNTIF(FI$62:FI$63,FI62)+COUNTIF(FK$62:FK$63,FI62)</f>
        <v>0</v>
      </c>
      <c r="FP62" s="255"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55" t="str">
        <f>IF((FP62&lt;&gt;""),IF(OR(FJ66+FJ68&lt;&gt;FJ71+FJ73,PrSettings!$M$4="●"),((FJ66+FJ68-FJ71-FJ73)=(FM62-FN62))*(FP62=1),0),"")</f>
        <v/>
      </c>
      <c r="FR62" s="255" t="str">
        <f>IF(FQ62&lt;&gt;"",IF(FP62="0",0,(FJ66+FJ68=FM62)*(FJ71+FJ73=FN62)),"")</f>
        <v/>
      </c>
      <c r="FS62" s="255"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73" t="str">
        <f t="shared" ref="FT62:FT63" si="858">IF(($C$62&amp;$C$63&amp;$E$62&amp;$E$63&lt;&gt;"")*(FI$62&amp;FI$63&amp;FK$62&amp;FK$63&lt;&gt;"")*(FI62&amp;FK62&lt;&gt;""),IF(FO62&lt;&gt;1,0,COUNTIF($B$62:$B$63,FI62)+COUNTIF($D$62:$D$63,FI62))+IF(FO50&lt;&gt;1,0,COUNTIF($B$62:$B$63,FK62)+COUNTIF($D$62:$D$63,FK62)),"")</f>
        <v/>
      </c>
      <c r="FV62" s="268"/>
      <c r="FW62" s="254" t="str">
        <f>IF(FV62="","",VLOOKUP(FV62,Language!$D$5:$E$63,2,0))</f>
        <v/>
      </c>
      <c r="FX62" s="258"/>
      <c r="FY62" s="254" t="str">
        <f>IF(FX62="","",VLOOKUP(FX62,Language!$D$5:$E$63,2,0))</f>
        <v/>
      </c>
      <c r="FZ62" s="258"/>
      <c r="GA62" s="258"/>
      <c r="GB62" s="359">
        <f t="shared" ref="GB62:GB63" si="859">COUNTIF(FV$62:FV$63,FV62)+COUNTIF(FX$62:FX$63,FV62)</f>
        <v>0</v>
      </c>
      <c r="GC62" s="255"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55" t="str">
        <f>IF((GC62&lt;&gt;""),IF(OR(FW66+FW68&lt;&gt;FW71+FW73,PrSettings!$M$4="●"),((FW66+FW68-FW71-FW73)=(FZ62-GA62))*(GC62=1),0),"")</f>
        <v/>
      </c>
      <c r="GE62" s="255" t="str">
        <f>IF(GD62&lt;&gt;"",IF(GC62="0",0,(FW66+FW68=FZ62)*(FW71+FW73=GA62)),"")</f>
        <v/>
      </c>
      <c r="GF62" s="255"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73" t="str">
        <f t="shared" ref="GG62:GG63" si="860">IF(($C$62&amp;$C$63&amp;$E$62&amp;$E$63&lt;&gt;"")*(FV$62&amp;FV$63&amp;FX$62&amp;FX$63&lt;&gt;"")*(FV62&amp;FX62&lt;&gt;""),IF(GB62&lt;&gt;1,0,COUNTIF($B$62:$B$63,FV62)+COUNTIF($D$62:$D$63,FV62))+IF(GB50&lt;&gt;1,0,COUNTIF($B$62:$B$63,FX62)+COUNTIF($D$62:$D$63,FX62)),"")</f>
        <v/>
      </c>
      <c r="GI62" s="268"/>
      <c r="GJ62" s="254" t="str">
        <f>IF(GI62="","",VLOOKUP(GI62,Language!$D$5:$E$63,2,0))</f>
        <v/>
      </c>
      <c r="GK62" s="258"/>
      <c r="GL62" s="254" t="str">
        <f>IF(GK62="","",VLOOKUP(GK62,Language!$D$5:$E$63,2,0))</f>
        <v/>
      </c>
      <c r="GM62" s="258"/>
      <c r="GN62" s="258"/>
      <c r="GO62" s="359">
        <f t="shared" ref="GO62:GO63" si="861">COUNTIF(GI$62:GI$63,GI62)+COUNTIF(GK$62:GK$63,GI62)</f>
        <v>0</v>
      </c>
      <c r="GP62" s="255"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55" t="str">
        <f>IF((GP62&lt;&gt;""),IF(OR(GJ66+GJ68&lt;&gt;GJ71+GJ73,PrSettings!$M$4="●"),((GJ66+GJ68-GJ71-GJ73)=(GM62-GN62))*(GP62=1),0),"")</f>
        <v/>
      </c>
      <c r="GR62" s="255" t="str">
        <f>IF(GQ62&lt;&gt;"",IF(GP62="0",0,(GJ66+GJ68=GM62)*(GJ71+GJ73=GN62)),"")</f>
        <v/>
      </c>
      <c r="GS62" s="255"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73" t="str">
        <f t="shared" ref="GT62:GT63" si="862">IF(($C$62&amp;$C$63&amp;$E$62&amp;$E$63&lt;&gt;"")*(GI$62&amp;GI$63&amp;GK$62&amp;GK$63&lt;&gt;"")*(GI62&amp;GK62&lt;&gt;""),IF(GO62&lt;&gt;1,0,COUNTIF($B$62:$B$63,GI62)+COUNTIF($D$62:$D$63,GI62))+IF(GO50&lt;&gt;1,0,COUNTIF($B$62:$B$63,GK62)+COUNTIF($D$62:$D$63,GK62)),"")</f>
        <v/>
      </c>
      <c r="GV62" s="268"/>
      <c r="GW62" s="254" t="str">
        <f>IF(GV62="","",VLOOKUP(GV62,Language!$D$5:$E$63,2,0))</f>
        <v/>
      </c>
      <c r="GX62" s="258"/>
      <c r="GY62" s="254" t="str">
        <f>IF(GX62="","",VLOOKUP(GX62,Language!$D$5:$E$63,2,0))</f>
        <v/>
      </c>
      <c r="GZ62" s="258"/>
      <c r="HA62" s="258"/>
      <c r="HB62" s="359">
        <f t="shared" ref="HB62:HB63" si="863">COUNTIF(GV$62:GV$63,GV62)+COUNTIF(GX$62:GX$63,GV62)</f>
        <v>0</v>
      </c>
      <c r="HC62" s="255"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55" t="str">
        <f>IF((HC62&lt;&gt;""),IF(OR(GW66+GW68&lt;&gt;GW71+GW73,PrSettings!$M$4="●"),((GW66+GW68-GW71-GW73)=(GZ62-HA62))*(HC62=1),0),"")</f>
        <v/>
      </c>
      <c r="HE62" s="255" t="str">
        <f>IF(HD62&lt;&gt;"",IF(HC62="0",0,(GW66+GW68=GZ62)*(GW71+GW73=HA62)),"")</f>
        <v/>
      </c>
      <c r="HF62" s="255"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73" t="str">
        <f t="shared" ref="HG62:HG63" si="864">IF(($C$62&amp;$C$63&amp;$E$62&amp;$E$63&lt;&gt;"")*(GV$62&amp;GV$63&amp;GX$62&amp;GX$63&lt;&gt;"")*(GV62&amp;GX62&lt;&gt;""),IF(HB62&lt;&gt;1,0,COUNTIF($B$62:$B$63,GV62)+COUNTIF($D$62:$D$63,GV62))+IF(HB50&lt;&gt;1,0,COUNTIF($B$62:$B$63,GX62)+COUNTIF($D$62:$D$63,GX62)),"")</f>
        <v/>
      </c>
      <c r="HI62" s="268"/>
      <c r="HJ62" s="254" t="str">
        <f>IF(HI62="","",VLOOKUP(HI62,Language!$D$5:$E$63,2,0))</f>
        <v/>
      </c>
      <c r="HK62" s="258"/>
      <c r="HL62" s="254" t="str">
        <f>IF(HK62="","",VLOOKUP(HK62,Language!$D$5:$E$63,2,0))</f>
        <v/>
      </c>
      <c r="HM62" s="258"/>
      <c r="HN62" s="258"/>
      <c r="HO62" s="359">
        <f t="shared" ref="HO62:HO63" si="865">COUNTIF(HI$62:HI$63,HI62)+COUNTIF(HK$62:HK$63,HI62)</f>
        <v>0</v>
      </c>
      <c r="HP62" s="255"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55" t="str">
        <f>IF((HP62&lt;&gt;""),IF(OR(HJ66+HJ68&lt;&gt;HJ71+HJ73,PrSettings!$M$4="●"),((HJ66+HJ68-HJ71-HJ73)=(HM62-HN62))*(HP62=1),0),"")</f>
        <v/>
      </c>
      <c r="HR62" s="255" t="str">
        <f>IF(HQ62&lt;&gt;"",IF(HP62="0",0,(HJ66+HJ68=HM62)*(HJ71+HJ73=HN62)),"")</f>
        <v/>
      </c>
      <c r="HS62" s="255"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73" t="str">
        <f t="shared" ref="HT62:HT63" si="866">IF(($C$62&amp;$C$63&amp;$E$62&amp;$E$63&lt;&gt;"")*(HI$62&amp;HI$63&amp;HK$62&amp;HK$63&lt;&gt;"")*(HI62&amp;HK62&lt;&gt;""),IF(HO62&lt;&gt;1,0,COUNTIF($B$62:$B$63,HI62)+COUNTIF($D$62:$D$63,HI62))+IF(HO50&lt;&gt;1,0,COUNTIF($B$62:$B$63,HK62)+COUNTIF($D$62:$D$63,HK62)),"")</f>
        <v/>
      </c>
      <c r="HV62" s="268"/>
      <c r="HW62" s="254" t="str">
        <f>IF(HV62="","",VLOOKUP(HV62,Language!$D$5:$E$63,2,0))</f>
        <v/>
      </c>
      <c r="HX62" s="258"/>
      <c r="HY62" s="254" t="str">
        <f>IF(HX62="","",VLOOKUP(HX62,Language!$D$5:$E$63,2,0))</f>
        <v/>
      </c>
      <c r="HZ62" s="258"/>
      <c r="IA62" s="258"/>
      <c r="IB62" s="359">
        <f t="shared" ref="IB62:IB63" si="867">COUNTIF(HV$62:HV$63,HV62)+COUNTIF(HX$62:HX$63,HV62)</f>
        <v>0</v>
      </c>
      <c r="IC62" s="255"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55" t="str">
        <f>IF((IC62&lt;&gt;""),IF(OR(HW66+HW68&lt;&gt;HW71+HW73,PrSettings!$M$4="●"),((HW66+HW68-HW71-HW73)=(HZ62-IA62))*(IC62=1),0),"")</f>
        <v/>
      </c>
      <c r="IE62" s="255" t="str">
        <f>IF(ID62&lt;&gt;"",IF(IC62="0",0,(HW66+HW68=HZ62)*(HW71+HW73=IA62)),"")</f>
        <v/>
      </c>
      <c r="IF62" s="255"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73" t="str">
        <f t="shared" ref="IG62:IG63" si="868">IF(($C$62&amp;$C$63&amp;$E$62&amp;$E$63&lt;&gt;"")*(HV$62&amp;HV$63&amp;HX$62&amp;HX$63&lt;&gt;"")*(HV62&amp;HX62&lt;&gt;""),IF(IB62&lt;&gt;1,0,COUNTIF($B$62:$B$63,HV62)+COUNTIF($D$62:$D$63,HV62))+IF(IB50&lt;&gt;1,0,COUNTIF($B$62:$B$63,HX62)+COUNTIF($D$62:$D$63,HX62)),"")</f>
        <v/>
      </c>
      <c r="II62" s="268"/>
      <c r="IJ62" s="254" t="str">
        <f>IF(II62="","",VLOOKUP(II62,Language!$D$5:$E$63,2,0))</f>
        <v/>
      </c>
      <c r="IK62" s="258"/>
      <c r="IL62" s="254" t="str">
        <f>IF(IK62="","",VLOOKUP(IK62,Language!$D$5:$E$63,2,0))</f>
        <v/>
      </c>
      <c r="IM62" s="258"/>
      <c r="IN62" s="258"/>
      <c r="IO62" s="359">
        <f t="shared" ref="IO62:IO63" si="869">COUNTIF(II$62:II$63,II62)+COUNTIF(IK$62:IK$63,II62)</f>
        <v>0</v>
      </c>
      <c r="IP62" s="255"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55" t="str">
        <f>IF((IP62&lt;&gt;""),IF(OR(IJ66+IJ68&lt;&gt;IJ71+IJ73,PrSettings!$M$4="●"),((IJ66+IJ68-IJ71-IJ73)=(IM62-IN62))*(IP62=1),0),"")</f>
        <v/>
      </c>
      <c r="IR62" s="255" t="str">
        <f>IF(IQ62&lt;&gt;"",IF(IP62="0",0,(IJ66+IJ68=IM62)*(IJ71+IJ73=IN62)),"")</f>
        <v/>
      </c>
      <c r="IS62" s="255"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73" t="str">
        <f t="shared" ref="IT62:IT63" si="870">IF(($C$62&amp;$C$63&amp;$E$62&amp;$E$63&lt;&gt;"")*(II$62&amp;II$63&amp;IK$62&amp;IK$63&lt;&gt;"")*(II62&amp;IK62&lt;&gt;""),IF(IO62&lt;&gt;1,0,COUNTIF($B$62:$B$63,II62)+COUNTIF($D$62:$D$63,II62))+IF(IO50&lt;&gt;1,0,COUNTIF($B$62:$B$63,IK62)+COUNTIF($D$62:$D$63,IK62)),"")</f>
        <v/>
      </c>
      <c r="IV62" s="268"/>
      <c r="IW62" s="254" t="str">
        <f>IF(IV62="","",VLOOKUP(IV62,Language!$D$5:$E$63,2,0))</f>
        <v/>
      </c>
      <c r="IX62" s="258"/>
      <c r="IY62" s="254" t="str">
        <f>IF(IX62="","",VLOOKUP(IX62,Language!$D$5:$E$63,2,0))</f>
        <v/>
      </c>
      <c r="IZ62" s="258"/>
      <c r="JA62" s="258"/>
      <c r="JB62" s="359">
        <f t="shared" ref="JB62:JB63" si="871">COUNTIF(IV$62:IV$63,IV62)+COUNTIF(IX$62:IX$63,IV62)</f>
        <v>0</v>
      </c>
      <c r="JC62" s="255"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55" t="str">
        <f>IF((JC62&lt;&gt;""),IF(OR(IW66+IW68&lt;&gt;IW71+IW73,PrSettings!$M$4="●"),((IW66+IW68-IW71-IW73)=(IZ62-JA62))*(JC62=1),0),"")</f>
        <v/>
      </c>
      <c r="JE62" s="255" t="str">
        <f>IF(JD62&lt;&gt;"",IF(JC62="0",0,(IW66+IW68=IZ62)*(IW71+IW73=JA62)),"")</f>
        <v/>
      </c>
      <c r="JF62" s="255"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73" t="str">
        <f t="shared" ref="JG62:JG63" si="872">IF(($C$62&amp;$C$63&amp;$E$62&amp;$E$63&lt;&gt;"")*(IV$62&amp;IV$63&amp;IX$62&amp;IX$63&lt;&gt;"")*(IV62&amp;IX62&lt;&gt;""),IF(JB62&lt;&gt;1,0,COUNTIF($B$62:$B$63,IV62)+COUNTIF($D$62:$D$63,IV62))+IF(JB50&lt;&gt;1,0,COUNTIF($B$62:$B$63,IX62)+COUNTIF($D$62:$D$63,IX62)),"")</f>
        <v/>
      </c>
      <c r="JI62" s="268"/>
      <c r="JJ62" s="254" t="str">
        <f>IF(JI62="","",VLOOKUP(JI62,Language!$D$5:$E$63,2,0))</f>
        <v/>
      </c>
      <c r="JK62" s="258"/>
      <c r="JL62" s="254" t="str">
        <f>IF(JK62="","",VLOOKUP(JK62,Language!$D$5:$E$63,2,0))</f>
        <v/>
      </c>
      <c r="JM62" s="258"/>
      <c r="JN62" s="258"/>
      <c r="JO62" s="359">
        <f t="shared" ref="JO62:JO63" si="873">COUNTIF(JI$62:JI$63,JI62)+COUNTIF(JK$62:JK$63,JI62)</f>
        <v>0</v>
      </c>
      <c r="JP62" s="255"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55" t="str">
        <f>IF((JP62&lt;&gt;""),IF(OR(JJ66+JJ68&lt;&gt;JJ71+JJ73,PrSettings!$M$4="●"),((JJ66+JJ68-JJ71-JJ73)=(JM62-JN62))*(JP62=1),0),"")</f>
        <v/>
      </c>
      <c r="JR62" s="255" t="str">
        <f>IF(JQ62&lt;&gt;"",IF(JP62="0",0,(JJ66+JJ68=JM62)*(JJ71+JJ73=JN62)),"")</f>
        <v/>
      </c>
      <c r="JS62" s="255"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73" t="str">
        <f t="shared" ref="JT62:JT63" si="874">IF(($C$62&amp;$C$63&amp;$E$62&amp;$E$63&lt;&gt;"")*(JI$62&amp;JI$63&amp;JK$62&amp;JK$63&lt;&gt;"")*(JI62&amp;JK62&lt;&gt;""),IF(JO62&lt;&gt;1,0,COUNTIF($B$62:$B$63,JI62)+COUNTIF($D$62:$D$63,JI62))+IF(JO50&lt;&gt;1,0,COUNTIF($B$62:$B$63,JK62)+COUNTIF($D$62:$D$63,JK62)),"")</f>
        <v/>
      </c>
      <c r="JV62" s="268"/>
      <c r="JW62" s="254" t="str">
        <f>IF(JV62="","",VLOOKUP(JV62,Language!$D$5:$E$63,2,0))</f>
        <v/>
      </c>
      <c r="JX62" s="258"/>
      <c r="JY62" s="254" t="str">
        <f>IF(JX62="","",VLOOKUP(JX62,Language!$D$5:$E$63,2,0))</f>
        <v/>
      </c>
      <c r="JZ62" s="258"/>
      <c r="KA62" s="258"/>
      <c r="KB62" s="359">
        <f t="shared" ref="KB62:KB63" si="875">COUNTIF(JV$62:JV$63,JV62)+COUNTIF(JX$62:JX$63,JV62)</f>
        <v>0</v>
      </c>
      <c r="KC62" s="255"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55" t="str">
        <f>IF((KC62&lt;&gt;""),IF(OR(JW66+JW68&lt;&gt;JW71+JW73,PrSettings!$M$4="●"),((JW66+JW68-JW71-JW73)=(JZ62-KA62))*(KC62=1),0),"")</f>
        <v/>
      </c>
      <c r="KE62" s="255" t="str">
        <f>IF(KD62&lt;&gt;"",IF(KC62="0",0,(JW66+JW68=JZ62)*(JW71+JW73=KA62)),"")</f>
        <v/>
      </c>
      <c r="KF62" s="255"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73" t="str">
        <f t="shared" ref="KG62:KG63" si="876">IF(($C$62&amp;$C$63&amp;$E$62&amp;$E$63&lt;&gt;"")*(JV$62&amp;JV$63&amp;JX$62&amp;JX$63&lt;&gt;"")*(JV62&amp;JX62&lt;&gt;""),IF(KB62&lt;&gt;1,0,COUNTIF($B$62:$B$63,JV62)+COUNTIF($D$62:$D$63,JV62))+IF(KB50&lt;&gt;1,0,COUNTIF($B$62:$B$63,JX62)+COUNTIF($D$62:$D$63,JX62)),"")</f>
        <v/>
      </c>
      <c r="KI62" s="268"/>
      <c r="KJ62" s="254" t="str">
        <f>IF(KI62="","",VLOOKUP(KI62,Language!$D$5:$E$63,2,0))</f>
        <v/>
      </c>
      <c r="KK62" s="258"/>
      <c r="KL62" s="254" t="str">
        <f>IF(KK62="","",VLOOKUP(KK62,Language!$D$5:$E$63,2,0))</f>
        <v/>
      </c>
      <c r="KM62" s="258"/>
      <c r="KN62" s="258"/>
      <c r="KO62" s="359">
        <f t="shared" ref="KO62:KO63" si="877">COUNTIF(KI$62:KI$63,KI62)+COUNTIF(KK$62:KK$63,KI62)</f>
        <v>0</v>
      </c>
      <c r="KP62" s="255"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55" t="str">
        <f>IF((KP62&lt;&gt;""),IF(OR(KJ66+KJ68&lt;&gt;KJ71+KJ73,PrSettings!$M$4="●"),((KJ66+KJ68-KJ71-KJ73)=(KM62-KN62))*(KP62=1),0),"")</f>
        <v/>
      </c>
      <c r="KR62" s="255" t="str">
        <f>IF(KQ62&lt;&gt;"",IF(KP62="0",0,(KJ66+KJ68=KM62)*(KJ71+KJ73=KN62)),"")</f>
        <v/>
      </c>
      <c r="KS62" s="255"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73" t="str">
        <f t="shared" ref="KT62:KT63" si="878">IF(($C$62&amp;$C$63&amp;$E$62&amp;$E$63&lt;&gt;"")*(KI$62&amp;KI$63&amp;KK$62&amp;KK$63&lt;&gt;"")*(KI62&amp;KK62&lt;&gt;""),IF(KO62&lt;&gt;1,0,COUNTIF($B$62:$B$63,KI62)+COUNTIF($D$62:$D$63,KI62))+IF(KO50&lt;&gt;1,0,COUNTIF($B$62:$B$63,KK62)+COUNTIF($D$62:$D$63,KK62)),"")</f>
        <v/>
      </c>
      <c r="KV62" s="268"/>
      <c r="KW62" s="254" t="str">
        <f>IF(KV62="","",VLOOKUP(KV62,Language!$D$5:$E$63,2,0))</f>
        <v/>
      </c>
      <c r="KX62" s="258"/>
      <c r="KY62" s="254" t="str">
        <f>IF(KX62="","",VLOOKUP(KX62,Language!$D$5:$E$63,2,0))</f>
        <v/>
      </c>
      <c r="KZ62" s="258"/>
      <c r="LA62" s="258"/>
      <c r="LB62" s="359">
        <f t="shared" ref="LB62:LB63" si="879">COUNTIF(KV$62:KV$63,KV62)+COUNTIF(KX$62:KX$63,KV62)</f>
        <v>0</v>
      </c>
      <c r="LC62" s="255"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55" t="str">
        <f>IF((LC62&lt;&gt;""),IF(OR(KW66+KW68&lt;&gt;KW71+KW73,PrSettings!$M$4="●"),((KW66+KW68-KW71-KW73)=(KZ62-LA62))*(LC62=1),0),"")</f>
        <v/>
      </c>
      <c r="LE62" s="255" t="str">
        <f>IF(LD62&lt;&gt;"",IF(LC62="0",0,(KW66+KW68=KZ62)*(KW71+KW73=LA62)),"")</f>
        <v/>
      </c>
      <c r="LF62" s="255"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73" t="str">
        <f t="shared" ref="LG62:LG63" si="880">IF(($C$62&amp;$C$63&amp;$E$62&amp;$E$63&lt;&gt;"")*(KV$62&amp;KV$63&amp;KX$62&amp;KX$63&lt;&gt;"")*(KV62&amp;KX62&lt;&gt;""),IF(LB62&lt;&gt;1,0,COUNTIF($B$62:$B$63,KV62)+COUNTIF($D$62:$D$63,KV62))+IF(LB50&lt;&gt;1,0,COUNTIF($B$62:$B$63,KX62)+COUNTIF($D$62:$D$63,KX62)),"")</f>
        <v/>
      </c>
      <c r="LI62" s="268"/>
      <c r="LJ62" s="254" t="str">
        <f>IF(LI62="","",VLOOKUP(LI62,Language!$D$5:$E$63,2,0))</f>
        <v/>
      </c>
      <c r="LK62" s="258"/>
      <c r="LL62" s="254" t="str">
        <f>IF(LK62="","",VLOOKUP(LK62,Language!$D$5:$E$63,2,0))</f>
        <v/>
      </c>
      <c r="LM62" s="258"/>
      <c r="LN62" s="258"/>
      <c r="LO62" s="359">
        <f t="shared" ref="LO62:LO63" si="881">COUNTIF(LI$62:LI$63,LI62)+COUNTIF(LK$62:LK$63,LI62)</f>
        <v>0</v>
      </c>
      <c r="LP62" s="255"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55" t="str">
        <f>IF((LP62&lt;&gt;""),IF(OR(LJ66+LJ68&lt;&gt;LJ71+LJ73,PrSettings!$M$4="●"),((LJ66+LJ68-LJ71-LJ73)=(LM62-LN62))*(LP62=1),0),"")</f>
        <v/>
      </c>
      <c r="LR62" s="255" t="str">
        <f>IF(LQ62&lt;&gt;"",IF(LP62="0",0,(LJ66+LJ68=LM62)*(LJ71+LJ73=LN62)),"")</f>
        <v/>
      </c>
      <c r="LS62" s="255"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73" t="str">
        <f t="shared" ref="LT62:LT63" si="882">IF(($C$62&amp;$C$63&amp;$E$62&amp;$E$63&lt;&gt;"")*(LI$62&amp;LI$63&amp;LK$62&amp;LK$63&lt;&gt;"")*(LI62&amp;LK62&lt;&gt;""),IF(LO62&lt;&gt;1,0,COUNTIF($B$62:$B$63,LI62)+COUNTIF($D$62:$D$63,LI62))+IF(LO50&lt;&gt;1,0,COUNTIF($B$62:$B$63,LK62)+COUNTIF($D$62:$D$63,LK62)),"")</f>
        <v/>
      </c>
      <c r="LV62" s="268"/>
      <c r="LW62" s="254" t="str">
        <f>IF(LV62="","",VLOOKUP(LV62,Language!$D$5:$E$63,2,0))</f>
        <v/>
      </c>
      <c r="LX62" s="258"/>
      <c r="LY62" s="254" t="str">
        <f>IF(LX62="","",VLOOKUP(LX62,Language!$D$5:$E$63,2,0))</f>
        <v/>
      </c>
      <c r="LZ62" s="258"/>
      <c r="MA62" s="258"/>
      <c r="MB62" s="359">
        <f t="shared" ref="MB62:MB63" si="883">COUNTIF(LV$62:LV$63,LV62)+COUNTIF(LX$62:LX$63,LV62)</f>
        <v>0</v>
      </c>
      <c r="MC62" s="255"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55" t="str">
        <f>IF((MC62&lt;&gt;""),IF(OR(LW66+LW68&lt;&gt;LW71+LW73,PrSettings!$M$4="●"),((LW66+LW68-LW71-LW73)=(LZ62-MA62))*(MC62=1),0),"")</f>
        <v/>
      </c>
      <c r="ME62" s="255" t="str">
        <f>IF(MD62&lt;&gt;"",IF(MC62="0",0,(LW66+LW68=LZ62)*(LW71+LW73=MA62)),"")</f>
        <v/>
      </c>
      <c r="MF62" s="255"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73" t="str">
        <f t="shared" ref="MG62:MG63" si="884">IF(($C$62&amp;$C$63&amp;$E$62&amp;$E$63&lt;&gt;"")*(LV$62&amp;LV$63&amp;LX$62&amp;LX$63&lt;&gt;"")*(LV62&amp;LX62&lt;&gt;""),IF(MB62&lt;&gt;1,0,COUNTIF($B$62:$B$63,LV62)+COUNTIF($D$62:$D$63,LV62))+IF(MB50&lt;&gt;1,0,COUNTIF($B$62:$B$63,LX62)+COUNTIF($D$62:$D$63,LX62)),"")</f>
        <v/>
      </c>
    </row>
    <row r="63">
      <c r="A63" s="172"/>
      <c r="B63" s="253">
        <f t="array" ref="B63">IF(C63="","",INDEX(Groups!$C$7:$C$35,MATCH(C63,Groups!$D$7:$D$35,0)))</f>
        <v>12</v>
      </c>
      <c r="C63" s="254" t="str">
        <f>INDIRECT("'"&amp;References!$A$1&amp;"'!"&amp;"$R$74")</f>
        <v>Netherlands</v>
      </c>
      <c r="D63" s="255">
        <f t="array" ref="D63">IF(E63="","",INDEX(Groups!$C$7:$C$35,MATCH(E63,Groups!$D$7:$D$35,0)))</f>
        <v>3</v>
      </c>
      <c r="E63" s="254" t="str">
        <f>INDIRECT("'"&amp;References!$A$1&amp;"'!"&amp;"$T$74")</f>
        <v>Spain</v>
      </c>
      <c r="F63" s="256">
        <f>IF(AND(INDIRECT("'"&amp;References!$A$1&amp;"'!"&amp;"$R$75")&lt;&gt;"",INDIRECT("'"&amp;References!$A$1&amp;"'!"&amp;"$T$75")&lt;&gt;""),INDIRECT("'"&amp;References!$A$1&amp;"'!"&amp;"$R$75"),"")</f>
        <v>1</v>
      </c>
      <c r="G63" s="257">
        <f>IF(AND(INDIRECT("'"&amp;References!$A$1&amp;"'!"&amp;"$R$75")&lt;&gt;"",INDIRECT("'"&amp;References!$A$1&amp;"'!"&amp;"$T$75")&lt;&gt;""),INDIRECT("'"&amp;References!$A$1&amp;"'!"&amp;"$T$75"),"")</f>
        <v>0</v>
      </c>
      <c r="H63" s="133"/>
      <c r="I63" s="268"/>
      <c r="J63" s="254" t="str">
        <f>IF(I63="","",VLOOKUP(I63,Language!$D$5:$E$63,2,0))</f>
        <v/>
      </c>
      <c r="K63" s="258"/>
      <c r="L63" s="254" t="str">
        <f>IF(K63="","",VLOOKUP(K63,Language!$D$5:$E$63,2,0))</f>
        <v/>
      </c>
      <c r="M63" s="258"/>
      <c r="N63" s="258"/>
      <c r="O63" s="359">
        <f t="shared" si="833"/>
        <v>0</v>
      </c>
      <c r="P63" s="255"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55" t="str">
        <f>IF((P63&lt;&gt;""),IF(OR(J67+J70&lt;&gt;J72+J74,PrSettings!$M$4="●"),((J67+J70-J72-J74)=(M63-N63))*(P63=1),0),"")</f>
        <v/>
      </c>
      <c r="R63" s="255" t="str">
        <f>IF(Q63&lt;&gt;"",IF(P63="0",0,(J67+J70=M63)*(J72+J74=N63)),"")</f>
        <v/>
      </c>
      <c r="S63" s="255"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73" t="str">
        <f t="shared" si="834"/>
        <v/>
      </c>
      <c r="V63" s="268"/>
      <c r="W63" s="254" t="str">
        <f>IF(V63="","",VLOOKUP(V63,Language!$D$5:$E$63,2,0))</f>
        <v/>
      </c>
      <c r="X63" s="258"/>
      <c r="Y63" s="254" t="str">
        <f>IF(X63="","",VLOOKUP(X63,Language!$D$5:$E$63,2,0))</f>
        <v/>
      </c>
      <c r="Z63" s="258"/>
      <c r="AA63" s="258"/>
      <c r="AB63" s="359">
        <f t="shared" si="835"/>
        <v>0</v>
      </c>
      <c r="AC63" s="255"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55" t="str">
        <f>IF((AC63&lt;&gt;""),IF(OR(W67+W70&lt;&gt;W72+W74,PrSettings!$M$4="●"),((W67+W70-W72-W74)=(Z63-AA63))*(AC63=1),0),"")</f>
        <v/>
      </c>
      <c r="AE63" s="255" t="str">
        <f>IF(AD63&lt;&gt;"",IF(AC63="0",0,(W67+W70=Z63)*(W72+W74=AA63)),"")</f>
        <v/>
      </c>
      <c r="AF63" s="255"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73" t="str">
        <f t="shared" si="836"/>
        <v/>
      </c>
      <c r="AI63" s="268"/>
      <c r="AJ63" s="254" t="str">
        <f>IF(AI63="","",VLOOKUP(AI63,Language!$D$5:$E$63,2,0))</f>
        <v/>
      </c>
      <c r="AK63" s="258"/>
      <c r="AL63" s="254" t="str">
        <f>IF(AK63="","",VLOOKUP(AK63,Language!$D$5:$E$63,2,0))</f>
        <v/>
      </c>
      <c r="AM63" s="258"/>
      <c r="AN63" s="258"/>
      <c r="AO63" s="359">
        <f t="shared" si="837"/>
        <v>0</v>
      </c>
      <c r="AP63" s="255"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55" t="str">
        <f>IF((AP63&lt;&gt;""),IF(OR(AJ67+AJ70&lt;&gt;AJ72+AJ74,PrSettings!$M$4="●"),((AJ67+AJ70-AJ72-AJ74)=(AM63-AN63))*(AP63=1),0),"")</f>
        <v/>
      </c>
      <c r="AR63" s="255" t="str">
        <f>IF(AQ63&lt;&gt;"",IF(AP63="0",0,(AJ67+AJ70=AM63)*(AJ72+AJ74=AN63)),"")</f>
        <v/>
      </c>
      <c r="AS63" s="255"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73" t="str">
        <f t="shared" si="838"/>
        <v/>
      </c>
      <c r="AV63" s="268"/>
      <c r="AW63" s="254" t="str">
        <f>IF(AV63="","",VLOOKUP(AV63,Language!$D$5:$E$63,2,0))</f>
        <v/>
      </c>
      <c r="AX63" s="258"/>
      <c r="AY63" s="254" t="str">
        <f>IF(AX63="","",VLOOKUP(AX63,Language!$D$5:$E$63,2,0))</f>
        <v/>
      </c>
      <c r="AZ63" s="258"/>
      <c r="BA63" s="258"/>
      <c r="BB63" s="359">
        <f t="shared" si="839"/>
        <v>0</v>
      </c>
      <c r="BC63" s="255"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55" t="str">
        <f>IF((BC63&lt;&gt;""),IF(OR(AW67+AW70&lt;&gt;AW72+AW74,PrSettings!$M$4="●"),((AW67+AW70-AW72-AW74)=(AZ63-BA63))*(BC63=1),0),"")</f>
        <v/>
      </c>
      <c r="BE63" s="255" t="str">
        <f>IF(BD63&lt;&gt;"",IF(BC63="0",0,(AW67+AW70=AZ63)*(AW72+AW74=BA63)),"")</f>
        <v/>
      </c>
      <c r="BF63" s="255"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73" t="str">
        <f t="shared" si="840"/>
        <v/>
      </c>
      <c r="BI63" s="268"/>
      <c r="BJ63" s="254" t="str">
        <f>IF(BI63="","",VLOOKUP(BI63,Language!$D$5:$E$63,2,0))</f>
        <v/>
      </c>
      <c r="BK63" s="258"/>
      <c r="BL63" s="254" t="str">
        <f>IF(BK63="","",VLOOKUP(BK63,Language!$D$5:$E$63,2,0))</f>
        <v/>
      </c>
      <c r="BM63" s="258"/>
      <c r="BN63" s="258"/>
      <c r="BO63" s="359">
        <f t="shared" si="841"/>
        <v>0</v>
      </c>
      <c r="BP63" s="255"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55" t="str">
        <f>IF((BP63&lt;&gt;""),IF(OR(BJ67+BJ70&lt;&gt;BJ72+BJ74,PrSettings!$M$4="●"),((BJ67+BJ70-BJ72-BJ74)=(BM63-BN63))*(BP63=1),0),"")</f>
        <v/>
      </c>
      <c r="BR63" s="255" t="str">
        <f>IF(BQ63&lt;&gt;"",IF(BP63="0",0,(BJ67+BJ70=BM63)*(BJ72+BJ74=BN63)),"")</f>
        <v/>
      </c>
      <c r="BS63" s="255"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73" t="str">
        <f t="shared" si="842"/>
        <v/>
      </c>
      <c r="BV63" s="268"/>
      <c r="BW63" s="254" t="str">
        <f>IF(BV63="","",VLOOKUP(BV63,Language!$D$5:$E$63,2,0))</f>
        <v/>
      </c>
      <c r="BX63" s="258"/>
      <c r="BY63" s="254" t="str">
        <f>IF(BX63="","",VLOOKUP(BX63,Language!$D$5:$E$63,2,0))</f>
        <v/>
      </c>
      <c r="BZ63" s="258"/>
      <c r="CA63" s="258"/>
      <c r="CB63" s="359">
        <f t="shared" si="843"/>
        <v>0</v>
      </c>
      <c r="CC63" s="255"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55" t="str">
        <f>IF((CC63&lt;&gt;""),IF(OR(BW67+BW70&lt;&gt;BW72+BW74,PrSettings!$M$4="●"),((BW67+BW70-BW72-BW74)=(BZ63-CA63))*(CC63=1),0),"")</f>
        <v/>
      </c>
      <c r="CE63" s="255" t="str">
        <f>IF(CD63&lt;&gt;"",IF(CC63="0",0,(BW67+BW70=BZ63)*(BW72+BW74=CA63)),"")</f>
        <v/>
      </c>
      <c r="CF63" s="255"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73" t="str">
        <f t="shared" si="844"/>
        <v/>
      </c>
      <c r="CI63" s="268"/>
      <c r="CJ63" s="254" t="str">
        <f>IF(CI63="","",VLOOKUP(CI63,Language!$D$5:$E$63,2,0))</f>
        <v/>
      </c>
      <c r="CK63" s="258"/>
      <c r="CL63" s="254" t="str">
        <f>IF(CK63="","",VLOOKUP(CK63,Language!$D$5:$E$63,2,0))</f>
        <v/>
      </c>
      <c r="CM63" s="258"/>
      <c r="CN63" s="258"/>
      <c r="CO63" s="359">
        <f t="shared" si="845"/>
        <v>0</v>
      </c>
      <c r="CP63" s="255"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55" t="str">
        <f>IF((CP63&lt;&gt;""),IF(OR(CJ67+CJ70&lt;&gt;CJ72+CJ74,PrSettings!$M$4="●"),((CJ67+CJ70-CJ72-CJ74)=(CM63-CN63))*(CP63=1),0),"")</f>
        <v/>
      </c>
      <c r="CR63" s="255" t="str">
        <f>IF(CQ63&lt;&gt;"",IF(CP63="0",0,(CJ67+CJ70=CM63)*(CJ72+CJ74=CN63)),"")</f>
        <v/>
      </c>
      <c r="CS63" s="255"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73" t="str">
        <f t="shared" si="846"/>
        <v/>
      </c>
      <c r="CV63" s="268"/>
      <c r="CW63" s="254" t="str">
        <f>IF(CV63="","",VLOOKUP(CV63,Language!$D$5:$E$63,2,0))</f>
        <v/>
      </c>
      <c r="CX63" s="258"/>
      <c r="CY63" s="254" t="str">
        <f>IF(CX63="","",VLOOKUP(CX63,Language!$D$5:$E$63,2,0))</f>
        <v/>
      </c>
      <c r="CZ63" s="258"/>
      <c r="DA63" s="258"/>
      <c r="DB63" s="359">
        <f t="shared" si="847"/>
        <v>0</v>
      </c>
      <c r="DC63" s="255"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55" t="str">
        <f>IF((DC63&lt;&gt;""),IF(OR(CW67+CW70&lt;&gt;CW72+CW74,PrSettings!$M$4="●"),((CW67+CW70-CW72-CW74)=(CZ63-DA63))*(DC63=1),0),"")</f>
        <v/>
      </c>
      <c r="DE63" s="255" t="str">
        <f>IF(DD63&lt;&gt;"",IF(DC63="0",0,(CW67+CW70=CZ63)*(CW72+CW74=DA63)),"")</f>
        <v/>
      </c>
      <c r="DF63" s="255"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73" t="str">
        <f t="shared" si="848"/>
        <v/>
      </c>
      <c r="DI63" s="268"/>
      <c r="DJ63" s="254" t="str">
        <f>IF(DI63="","",VLOOKUP(DI63,Language!$D$5:$E$63,2,0))</f>
        <v/>
      </c>
      <c r="DK63" s="258"/>
      <c r="DL63" s="254" t="str">
        <f>IF(DK63="","",VLOOKUP(DK63,Language!$D$5:$E$63,2,0))</f>
        <v/>
      </c>
      <c r="DM63" s="258"/>
      <c r="DN63" s="258"/>
      <c r="DO63" s="359">
        <f t="shared" si="849"/>
        <v>0</v>
      </c>
      <c r="DP63" s="255"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55" t="str">
        <f>IF((DP63&lt;&gt;""),IF(OR(DJ67+DJ70&lt;&gt;DJ72+DJ74,PrSettings!$M$4="●"),((DJ67+DJ70-DJ72-DJ74)=(DM63-DN63))*(DP63=1),0),"")</f>
        <v/>
      </c>
      <c r="DR63" s="255" t="str">
        <f>IF(DQ63&lt;&gt;"",IF(DP63="0",0,(DJ67+DJ70=DM63)*(DJ72+DJ74=DN63)),"")</f>
        <v/>
      </c>
      <c r="DS63" s="255"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73" t="str">
        <f t="shared" si="850"/>
        <v/>
      </c>
      <c r="DV63" s="268"/>
      <c r="DW63" s="254" t="str">
        <f>IF(DV63="","",VLOOKUP(DV63,Language!$D$5:$E$63,2,0))</f>
        <v/>
      </c>
      <c r="DX63" s="258"/>
      <c r="DY63" s="254" t="str">
        <f>IF(DX63="","",VLOOKUP(DX63,Language!$D$5:$E$63,2,0))</f>
        <v/>
      </c>
      <c r="DZ63" s="258"/>
      <c r="EA63" s="258"/>
      <c r="EB63" s="359">
        <f t="shared" si="851"/>
        <v>0</v>
      </c>
      <c r="EC63" s="255"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55" t="str">
        <f>IF((EC63&lt;&gt;""),IF(OR(DW67+DW70&lt;&gt;DW72+DW74,PrSettings!$M$4="●"),((DW67+DW70-DW72-DW74)=(DZ63-EA63))*(EC63=1),0),"")</f>
        <v/>
      </c>
      <c r="EE63" s="255" t="str">
        <f>IF(ED63&lt;&gt;"",IF(EC63="0",0,(DW67+DW70=DZ63)*(DW72+DW74=EA63)),"")</f>
        <v/>
      </c>
      <c r="EF63" s="255"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73" t="str">
        <f t="shared" si="852"/>
        <v/>
      </c>
      <c r="EI63" s="268"/>
      <c r="EJ63" s="254" t="str">
        <f>IF(EI63="","",VLOOKUP(EI63,Language!$D$5:$E$63,2,0))</f>
        <v/>
      </c>
      <c r="EK63" s="258"/>
      <c r="EL63" s="254" t="str">
        <f>IF(EK63="","",VLOOKUP(EK63,Language!$D$5:$E$63,2,0))</f>
        <v/>
      </c>
      <c r="EM63" s="258"/>
      <c r="EN63" s="258"/>
      <c r="EO63" s="359">
        <f t="shared" si="853"/>
        <v>0</v>
      </c>
      <c r="EP63" s="255"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55" t="str">
        <f>IF((EP63&lt;&gt;""),IF(OR(EJ67+EJ70&lt;&gt;EJ72+EJ74,PrSettings!$M$4="●"),((EJ67+EJ70-EJ72-EJ74)=(EM63-EN63))*(EP63=1),0),"")</f>
        <v/>
      </c>
      <c r="ER63" s="255" t="str">
        <f>IF(EQ63&lt;&gt;"",IF(EP63="0",0,(EJ67+EJ70=EM63)*(EJ72+EJ74=EN63)),"")</f>
        <v/>
      </c>
      <c r="ES63" s="255"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73" t="str">
        <f t="shared" si="854"/>
        <v/>
      </c>
      <c r="EV63" s="268"/>
      <c r="EW63" s="254" t="str">
        <f>IF(EV63="","",VLOOKUP(EV63,Language!$D$5:$E$63,2,0))</f>
        <v/>
      </c>
      <c r="EX63" s="258"/>
      <c r="EY63" s="254" t="str">
        <f>IF(EX63="","",VLOOKUP(EX63,Language!$D$5:$E$63,2,0))</f>
        <v/>
      </c>
      <c r="EZ63" s="258"/>
      <c r="FA63" s="258"/>
      <c r="FB63" s="359">
        <f t="shared" si="855"/>
        <v>0</v>
      </c>
      <c r="FC63" s="255"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55" t="str">
        <f>IF((FC63&lt;&gt;""),IF(OR(EW67+EW70&lt;&gt;EW72+EW74,PrSettings!$M$4="●"),((EW67+EW70-EW72-EW74)=(EZ63-FA63))*(FC63=1),0),"")</f>
        <v/>
      </c>
      <c r="FE63" s="255" t="str">
        <f>IF(FD63&lt;&gt;"",IF(FC63="0",0,(EW67+EW70=EZ63)*(EW72+EW74=FA63)),"")</f>
        <v/>
      </c>
      <c r="FF63" s="255"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73" t="str">
        <f t="shared" si="856"/>
        <v/>
      </c>
      <c r="FI63" s="268"/>
      <c r="FJ63" s="254" t="str">
        <f>IF(FI63="","",VLOOKUP(FI63,Language!$D$5:$E$63,2,0))</f>
        <v/>
      </c>
      <c r="FK63" s="258"/>
      <c r="FL63" s="254" t="str">
        <f>IF(FK63="","",VLOOKUP(FK63,Language!$D$5:$E$63,2,0))</f>
        <v/>
      </c>
      <c r="FM63" s="258"/>
      <c r="FN63" s="258"/>
      <c r="FO63" s="359">
        <f t="shared" si="857"/>
        <v>0</v>
      </c>
      <c r="FP63" s="255"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55" t="str">
        <f>IF((FP63&lt;&gt;""),IF(OR(FJ67+FJ70&lt;&gt;FJ72+FJ74,PrSettings!$M$4="●"),((FJ67+FJ70-FJ72-FJ74)=(FM63-FN63))*(FP63=1),0),"")</f>
        <v/>
      </c>
      <c r="FR63" s="255" t="str">
        <f>IF(FQ63&lt;&gt;"",IF(FP63="0",0,(FJ67+FJ70=FM63)*(FJ72+FJ74=FN63)),"")</f>
        <v/>
      </c>
      <c r="FS63" s="255"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73" t="str">
        <f t="shared" si="858"/>
        <v/>
      </c>
      <c r="FV63" s="268"/>
      <c r="FW63" s="254" t="str">
        <f>IF(FV63="","",VLOOKUP(FV63,Language!$D$5:$E$63,2,0))</f>
        <v/>
      </c>
      <c r="FX63" s="258"/>
      <c r="FY63" s="254" t="str">
        <f>IF(FX63="","",VLOOKUP(FX63,Language!$D$5:$E$63,2,0))</f>
        <v/>
      </c>
      <c r="FZ63" s="258"/>
      <c r="GA63" s="258"/>
      <c r="GB63" s="359">
        <f t="shared" si="859"/>
        <v>0</v>
      </c>
      <c r="GC63" s="255"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55" t="str">
        <f>IF((GC63&lt;&gt;""),IF(OR(FW67+FW70&lt;&gt;FW72+FW74,PrSettings!$M$4="●"),((FW67+FW70-FW72-FW74)=(FZ63-GA63))*(GC63=1),0),"")</f>
        <v/>
      </c>
      <c r="GE63" s="255" t="str">
        <f>IF(GD63&lt;&gt;"",IF(GC63="0",0,(FW67+FW70=FZ63)*(FW72+FW74=GA63)),"")</f>
        <v/>
      </c>
      <c r="GF63" s="255"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73" t="str">
        <f t="shared" si="860"/>
        <v/>
      </c>
      <c r="GI63" s="268"/>
      <c r="GJ63" s="254" t="str">
        <f>IF(GI63="","",VLOOKUP(GI63,Language!$D$5:$E$63,2,0))</f>
        <v/>
      </c>
      <c r="GK63" s="258"/>
      <c r="GL63" s="254" t="str">
        <f>IF(GK63="","",VLOOKUP(GK63,Language!$D$5:$E$63,2,0))</f>
        <v/>
      </c>
      <c r="GM63" s="258"/>
      <c r="GN63" s="258"/>
      <c r="GO63" s="359">
        <f t="shared" si="861"/>
        <v>0</v>
      </c>
      <c r="GP63" s="255"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55" t="str">
        <f>IF((GP63&lt;&gt;""),IF(OR(GJ67+GJ70&lt;&gt;GJ72+GJ74,PrSettings!$M$4="●"),((GJ67+GJ70-GJ72-GJ74)=(GM63-GN63))*(GP63=1),0),"")</f>
        <v/>
      </c>
      <c r="GR63" s="255" t="str">
        <f>IF(GQ63&lt;&gt;"",IF(GP63="0",0,(GJ67+GJ70=GM63)*(GJ72+GJ74=GN63)),"")</f>
        <v/>
      </c>
      <c r="GS63" s="255"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73" t="str">
        <f t="shared" si="862"/>
        <v/>
      </c>
      <c r="GV63" s="268"/>
      <c r="GW63" s="254" t="str">
        <f>IF(GV63="","",VLOOKUP(GV63,Language!$D$5:$E$63,2,0))</f>
        <v/>
      </c>
      <c r="GX63" s="258"/>
      <c r="GY63" s="254" t="str">
        <f>IF(GX63="","",VLOOKUP(GX63,Language!$D$5:$E$63,2,0))</f>
        <v/>
      </c>
      <c r="GZ63" s="258"/>
      <c r="HA63" s="258"/>
      <c r="HB63" s="359">
        <f t="shared" si="863"/>
        <v>0</v>
      </c>
      <c r="HC63" s="255"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55" t="str">
        <f>IF((HC63&lt;&gt;""),IF(OR(GW67+GW70&lt;&gt;GW72+GW74,PrSettings!$M$4="●"),((GW67+GW70-GW72-GW74)=(GZ63-HA63))*(HC63=1),0),"")</f>
        <v/>
      </c>
      <c r="HE63" s="255" t="str">
        <f>IF(HD63&lt;&gt;"",IF(HC63="0",0,(GW67+GW70=GZ63)*(GW72+GW74=HA63)),"")</f>
        <v/>
      </c>
      <c r="HF63" s="255"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73" t="str">
        <f t="shared" si="864"/>
        <v/>
      </c>
      <c r="HI63" s="268"/>
      <c r="HJ63" s="254" t="str">
        <f>IF(HI63="","",VLOOKUP(HI63,Language!$D$5:$E$63,2,0))</f>
        <v/>
      </c>
      <c r="HK63" s="258"/>
      <c r="HL63" s="254" t="str">
        <f>IF(HK63="","",VLOOKUP(HK63,Language!$D$5:$E$63,2,0))</f>
        <v/>
      </c>
      <c r="HM63" s="258"/>
      <c r="HN63" s="258"/>
      <c r="HO63" s="359">
        <f t="shared" si="865"/>
        <v>0</v>
      </c>
      <c r="HP63" s="255"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55" t="str">
        <f>IF((HP63&lt;&gt;""),IF(OR(HJ67+HJ70&lt;&gt;HJ72+HJ74,PrSettings!$M$4="●"),((HJ67+HJ70-HJ72-HJ74)=(HM63-HN63))*(HP63=1),0),"")</f>
        <v/>
      </c>
      <c r="HR63" s="255" t="str">
        <f>IF(HQ63&lt;&gt;"",IF(HP63="0",0,(HJ67+HJ70=HM63)*(HJ72+HJ74=HN63)),"")</f>
        <v/>
      </c>
      <c r="HS63" s="255"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73" t="str">
        <f t="shared" si="866"/>
        <v/>
      </c>
      <c r="HV63" s="268"/>
      <c r="HW63" s="254" t="str">
        <f>IF(HV63="","",VLOOKUP(HV63,Language!$D$5:$E$63,2,0))</f>
        <v/>
      </c>
      <c r="HX63" s="258"/>
      <c r="HY63" s="254" t="str">
        <f>IF(HX63="","",VLOOKUP(HX63,Language!$D$5:$E$63,2,0))</f>
        <v/>
      </c>
      <c r="HZ63" s="258"/>
      <c r="IA63" s="258"/>
      <c r="IB63" s="359">
        <f t="shared" si="867"/>
        <v>0</v>
      </c>
      <c r="IC63" s="255"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55" t="str">
        <f>IF((IC63&lt;&gt;""),IF(OR(HW67+HW70&lt;&gt;HW72+HW74,PrSettings!$M$4="●"),((HW67+HW70-HW72-HW74)=(HZ63-IA63))*(IC63=1),0),"")</f>
        <v/>
      </c>
      <c r="IE63" s="255" t="str">
        <f>IF(ID63&lt;&gt;"",IF(IC63="0",0,(HW67+HW70=HZ63)*(HW72+HW74=IA63)),"")</f>
        <v/>
      </c>
      <c r="IF63" s="255"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73" t="str">
        <f t="shared" si="868"/>
        <v/>
      </c>
      <c r="II63" s="268"/>
      <c r="IJ63" s="254" t="str">
        <f>IF(II63="","",VLOOKUP(II63,Language!$D$5:$E$63,2,0))</f>
        <v/>
      </c>
      <c r="IK63" s="258"/>
      <c r="IL63" s="254" t="str">
        <f>IF(IK63="","",VLOOKUP(IK63,Language!$D$5:$E$63,2,0))</f>
        <v/>
      </c>
      <c r="IM63" s="258"/>
      <c r="IN63" s="258"/>
      <c r="IO63" s="359">
        <f t="shared" si="869"/>
        <v>0</v>
      </c>
      <c r="IP63" s="255"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55" t="str">
        <f>IF((IP63&lt;&gt;""),IF(OR(IJ67+IJ70&lt;&gt;IJ72+IJ74,PrSettings!$M$4="●"),((IJ67+IJ70-IJ72-IJ74)=(IM63-IN63))*(IP63=1),0),"")</f>
        <v/>
      </c>
      <c r="IR63" s="255" t="str">
        <f>IF(IQ63&lt;&gt;"",IF(IP63="0",0,(IJ67+IJ70=IM63)*(IJ72+IJ74=IN63)),"")</f>
        <v/>
      </c>
      <c r="IS63" s="255"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73" t="str">
        <f t="shared" si="870"/>
        <v/>
      </c>
      <c r="IV63" s="268"/>
      <c r="IW63" s="254" t="str">
        <f>IF(IV63="","",VLOOKUP(IV63,Language!$D$5:$E$63,2,0))</f>
        <v/>
      </c>
      <c r="IX63" s="258"/>
      <c r="IY63" s="254" t="str">
        <f>IF(IX63="","",VLOOKUP(IX63,Language!$D$5:$E$63,2,0))</f>
        <v/>
      </c>
      <c r="IZ63" s="258"/>
      <c r="JA63" s="258"/>
      <c r="JB63" s="359">
        <f t="shared" si="871"/>
        <v>0</v>
      </c>
      <c r="JC63" s="255"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55" t="str">
        <f>IF((JC63&lt;&gt;""),IF(OR(IW67+IW70&lt;&gt;IW72+IW74,PrSettings!$M$4="●"),((IW67+IW70-IW72-IW74)=(IZ63-JA63))*(JC63=1),0),"")</f>
        <v/>
      </c>
      <c r="JE63" s="255" t="str">
        <f>IF(JD63&lt;&gt;"",IF(JC63="0",0,(IW67+IW70=IZ63)*(IW72+IW74=JA63)),"")</f>
        <v/>
      </c>
      <c r="JF63" s="255"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73" t="str">
        <f t="shared" si="872"/>
        <v/>
      </c>
      <c r="JI63" s="268"/>
      <c r="JJ63" s="254" t="str">
        <f>IF(JI63="","",VLOOKUP(JI63,Language!$D$5:$E$63,2,0))</f>
        <v/>
      </c>
      <c r="JK63" s="258"/>
      <c r="JL63" s="254" t="str">
        <f>IF(JK63="","",VLOOKUP(JK63,Language!$D$5:$E$63,2,0))</f>
        <v/>
      </c>
      <c r="JM63" s="258"/>
      <c r="JN63" s="258"/>
      <c r="JO63" s="359">
        <f t="shared" si="873"/>
        <v>0</v>
      </c>
      <c r="JP63" s="255"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55" t="str">
        <f>IF((JP63&lt;&gt;""),IF(OR(JJ67+JJ70&lt;&gt;JJ72+JJ74,PrSettings!$M$4="●"),((JJ67+JJ70-JJ72-JJ74)=(JM63-JN63))*(JP63=1),0),"")</f>
        <v/>
      </c>
      <c r="JR63" s="255" t="str">
        <f>IF(JQ63&lt;&gt;"",IF(JP63="0",0,(JJ67+JJ70=JM63)*(JJ72+JJ74=JN63)),"")</f>
        <v/>
      </c>
      <c r="JS63" s="255"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73" t="str">
        <f t="shared" si="874"/>
        <v/>
      </c>
      <c r="JV63" s="268"/>
      <c r="JW63" s="254" t="str">
        <f>IF(JV63="","",VLOOKUP(JV63,Language!$D$5:$E$63,2,0))</f>
        <v/>
      </c>
      <c r="JX63" s="258"/>
      <c r="JY63" s="254" t="str">
        <f>IF(JX63="","",VLOOKUP(JX63,Language!$D$5:$E$63,2,0))</f>
        <v/>
      </c>
      <c r="JZ63" s="258"/>
      <c r="KA63" s="258"/>
      <c r="KB63" s="359">
        <f t="shared" si="875"/>
        <v>0</v>
      </c>
      <c r="KC63" s="255"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55" t="str">
        <f>IF((KC63&lt;&gt;""),IF(OR(JW67+JW70&lt;&gt;JW72+JW74,PrSettings!$M$4="●"),((JW67+JW70-JW72-JW74)=(JZ63-KA63))*(KC63=1),0),"")</f>
        <v/>
      </c>
      <c r="KE63" s="255" t="str">
        <f>IF(KD63&lt;&gt;"",IF(KC63="0",0,(JW67+JW70=JZ63)*(JW72+JW74=KA63)),"")</f>
        <v/>
      </c>
      <c r="KF63" s="255"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73" t="str">
        <f t="shared" si="876"/>
        <v/>
      </c>
      <c r="KI63" s="268"/>
      <c r="KJ63" s="254" t="str">
        <f>IF(KI63="","",VLOOKUP(KI63,Language!$D$5:$E$63,2,0))</f>
        <v/>
      </c>
      <c r="KK63" s="258"/>
      <c r="KL63" s="254" t="str">
        <f>IF(KK63="","",VLOOKUP(KK63,Language!$D$5:$E$63,2,0))</f>
        <v/>
      </c>
      <c r="KM63" s="258"/>
      <c r="KN63" s="258"/>
      <c r="KO63" s="359">
        <f t="shared" si="877"/>
        <v>0</v>
      </c>
      <c r="KP63" s="255"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55" t="str">
        <f>IF((KP63&lt;&gt;""),IF(OR(KJ67+KJ70&lt;&gt;KJ72+KJ74,PrSettings!$M$4="●"),((KJ67+KJ70-KJ72-KJ74)=(KM63-KN63))*(KP63=1),0),"")</f>
        <v/>
      </c>
      <c r="KR63" s="255" t="str">
        <f>IF(KQ63&lt;&gt;"",IF(KP63="0",0,(KJ67+KJ70=KM63)*(KJ72+KJ74=KN63)),"")</f>
        <v/>
      </c>
      <c r="KS63" s="255"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73" t="str">
        <f t="shared" si="878"/>
        <v/>
      </c>
      <c r="KV63" s="268"/>
      <c r="KW63" s="254" t="str">
        <f>IF(KV63="","",VLOOKUP(KV63,Language!$D$5:$E$63,2,0))</f>
        <v/>
      </c>
      <c r="KX63" s="258"/>
      <c r="KY63" s="254" t="str">
        <f>IF(KX63="","",VLOOKUP(KX63,Language!$D$5:$E$63,2,0))</f>
        <v/>
      </c>
      <c r="KZ63" s="258"/>
      <c r="LA63" s="258"/>
      <c r="LB63" s="359">
        <f t="shared" si="879"/>
        <v>0</v>
      </c>
      <c r="LC63" s="255"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55" t="str">
        <f>IF((LC63&lt;&gt;""),IF(OR(KW67+KW70&lt;&gt;KW72+KW74,PrSettings!$M$4="●"),((KW67+KW70-KW72-KW74)=(KZ63-LA63))*(LC63=1),0),"")</f>
        <v/>
      </c>
      <c r="LE63" s="255" t="str">
        <f>IF(LD63&lt;&gt;"",IF(LC63="0",0,(KW67+KW70=KZ63)*(KW72+KW74=LA63)),"")</f>
        <v/>
      </c>
      <c r="LF63" s="255"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73" t="str">
        <f t="shared" si="880"/>
        <v/>
      </c>
      <c r="LI63" s="268"/>
      <c r="LJ63" s="254" t="str">
        <f>IF(LI63="","",VLOOKUP(LI63,Language!$D$5:$E$63,2,0))</f>
        <v/>
      </c>
      <c r="LK63" s="258"/>
      <c r="LL63" s="254" t="str">
        <f>IF(LK63="","",VLOOKUP(LK63,Language!$D$5:$E$63,2,0))</f>
        <v/>
      </c>
      <c r="LM63" s="258"/>
      <c r="LN63" s="258"/>
      <c r="LO63" s="359">
        <f t="shared" si="881"/>
        <v>0</v>
      </c>
      <c r="LP63" s="255"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55" t="str">
        <f>IF((LP63&lt;&gt;""),IF(OR(LJ67+LJ70&lt;&gt;LJ72+LJ74,PrSettings!$M$4="●"),((LJ67+LJ70-LJ72-LJ74)=(LM63-LN63))*(LP63=1),0),"")</f>
        <v/>
      </c>
      <c r="LR63" s="255" t="str">
        <f>IF(LQ63&lt;&gt;"",IF(LP63="0",0,(LJ67+LJ70=LM63)*(LJ72+LJ74=LN63)),"")</f>
        <v/>
      </c>
      <c r="LS63" s="255"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73" t="str">
        <f t="shared" si="882"/>
        <v/>
      </c>
      <c r="LV63" s="268"/>
      <c r="LW63" s="254" t="str">
        <f>IF(LV63="","",VLOOKUP(LV63,Language!$D$5:$E$63,2,0))</f>
        <v/>
      </c>
      <c r="LX63" s="258"/>
      <c r="LY63" s="254" t="str">
        <f>IF(LX63="","",VLOOKUP(LX63,Language!$D$5:$E$63,2,0))</f>
        <v/>
      </c>
      <c r="LZ63" s="258"/>
      <c r="MA63" s="258"/>
      <c r="MB63" s="359">
        <f t="shared" si="883"/>
        <v>0</v>
      </c>
      <c r="MC63" s="255"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55" t="str">
        <f>IF((MC63&lt;&gt;""),IF(OR(LW67+LW70&lt;&gt;LW72+LW74,PrSettings!$M$4="●"),((LW67+LW70-LW72-LW74)=(LZ63-MA63))*(MC63=1),0),"")</f>
        <v/>
      </c>
      <c r="ME63" s="255" t="str">
        <f>IF(MD63&lt;&gt;"",IF(MC63="0",0,(LW67+LW70=LZ63)*(LW72+LW74=MA63)),"")</f>
        <v/>
      </c>
      <c r="MF63" s="255"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73" t="str">
        <f t="shared" si="88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2</v>
      </c>
      <c r="C65" s="283" t="str">
        <f>INDIRECT("'"&amp;References!$A$1&amp;"'!"&amp;"$L$84")</f>
        <v>France</v>
      </c>
      <c r="D65" s="284">
        <f t="array" ref="D65">IF(E65="","",INDEX(Groups!$C$7:$C$35,MATCH(E65,Groups!$D$7:$D$35,0)))</f>
        <v>12</v>
      </c>
      <c r="E65" s="285" t="str">
        <f>INDIRECT("'"&amp;References!$A$1&amp;"'!"&amp;"$N$84")</f>
        <v>Netherlands</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3"/>
      <c r="I65" s="297"/>
      <c r="J65" s="283" t="str">
        <f>IF(I65="","",VLOOKUP(I65,Language!$D$5:$E$63,2,0))</f>
        <v/>
      </c>
      <c r="K65" s="364"/>
      <c r="L65" s="283" t="str">
        <f>IF(K65="","",VLOOKUP(K65,Language!$D$5:$E$63,2,0))</f>
        <v/>
      </c>
      <c r="M65" s="365"/>
      <c r="N65" s="365"/>
      <c r="O65" s="284" t="str">
        <f>IF(($F65&lt;&gt;"")*($G65&lt;&gt;"")*(M65&lt;&gt;"")*(N65&lt;&gt;""),IF(OR(T65&lt;&gt;2,COUNTIF($B65:$D65,I65)=0,COUNTIF($B65:$D65,K65)=0),"0",((I65=$B65)*$F65+(I65=$D65)*$G65&gt;(K65=$B65)*$F65+(K65=$D65)*$G65)*(M65&gt;N65)+((I65=$B65)*$F65+(I65=$D65)*$G65=(K65=$B65)*$F65+(K65=$D65)*$G65)*(M65=N65)+((I65=$B65)*$F65+(I65=$D65)*$G65&lt;(K65=$B65)*$F65+(K65=$D65)*$G65)*(M65&lt;N65)),"")</f>
        <v/>
      </c>
      <c r="P65" s="366">
        <f>COUNTIF(I$65,I65)+COUNTIF(K$65,I65)</f>
        <v>0</v>
      </c>
      <c r="Q65" s="284" t="str">
        <f>IF((O65&lt;&gt;""),IF(OR($F65&lt;&gt;$G65,PrSettings!$M$4="●"),((I65=$B65)*$F65+(I65=$D65)*$G65-(K65=$B65)*$F65-(K65=$D65)*$G65=(M65-N65))*(O65=1),0),"")</f>
        <v/>
      </c>
      <c r="R65" s="284" t="str">
        <f>IF((Q65&lt;&gt;""),((I65=$B65)*$F65+(I65=$D65)*$G65=M65)*((K65=$B65)*$F65+(K65=$D65)*$G65=N65),"")</f>
        <v/>
      </c>
      <c r="S65" s="284"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7" t="str">
        <f>IF(($C$65&amp;$E$65&lt;&gt;"")*(I65&amp;K65&lt;&gt;""),IF(I65=K65,0,($B65=I65)*($B65&lt;&gt;"")+($D65=I65)*($D65&lt;&gt;"")+($B65=K65)*($B65&lt;&gt;"")+($D65=K65)*($D65&lt;&gt;"")),"")</f>
        <v/>
      </c>
      <c r="V65" s="297"/>
      <c r="W65" s="283" t="str">
        <f>IF(V65="","",VLOOKUP(V65,Language!$D$5:$E$63,2,0))</f>
        <v/>
      </c>
      <c r="X65" s="364"/>
      <c r="Y65" s="283" t="str">
        <f>IF(X65="","",VLOOKUP(X65,Language!$D$5:$E$63,2,0))</f>
        <v/>
      </c>
      <c r="Z65" s="365"/>
      <c r="AA65" s="365"/>
      <c r="AB65" s="284" t="str">
        <f>IF(($F65&lt;&gt;"")*($G65&lt;&gt;"")*(Z65&lt;&gt;"")*(AA65&lt;&gt;""),IF(OR(AG65&lt;&gt;2,COUNTIF($B65:$D65,V65)=0,COUNTIF($B65:$D65,X65)=0),"0",((V65=$B65)*$F65+(V65=$D65)*$G65&gt;(X65=$B65)*$F65+(X65=$D65)*$G65)*(Z65&gt;AA65)+((V65=$B65)*$F65+(V65=$D65)*$G65=(X65=$B65)*$F65+(X65=$D65)*$G65)*(Z65=AA65)+((V65=$B65)*$F65+(V65=$D65)*$G65&lt;(X65=$B65)*$F65+(X65=$D65)*$G65)*(Z65&lt;AA65)),"")</f>
        <v/>
      </c>
      <c r="AC65" s="366">
        <f>COUNTIF(V$65,V65)+COUNTIF(X$65,V65)</f>
        <v>0</v>
      </c>
      <c r="AD65" s="284" t="str">
        <f>IF((AB65&lt;&gt;""),IF(OR($F65&lt;&gt;$G65,PrSettings!$M$4="●"),((V65=$B65)*$F65+(V65=$D65)*$G65-(X65=$B65)*$F65-(X65=$D65)*$G65=(Z65-AA65))*(AB65=1),0),"")</f>
        <v/>
      </c>
      <c r="AE65" s="284" t="str">
        <f>IF((AD65&lt;&gt;""),((V65=$B65)*$F65+(V65=$D65)*$G65=Z65)*((X65=$B65)*$F65+(X65=$D65)*$G65=AA65),"")</f>
        <v/>
      </c>
      <c r="AF65" s="284"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7" t="str">
        <f>IF(($C$65&amp;$E$65&lt;&gt;"")*(V65&amp;X65&lt;&gt;""),IF(V65=X65,0,($B65=V65)*($B65&lt;&gt;"")+($D65=V65)*($D65&lt;&gt;"")+($B65=X65)*($B65&lt;&gt;"")+($D65=X65)*($D65&lt;&gt;"")),"")</f>
        <v/>
      </c>
      <c r="AI65" s="297"/>
      <c r="AJ65" s="283" t="str">
        <f>IF(AI65="","",VLOOKUP(AI65,Language!$D$5:$E$63,2,0))</f>
        <v/>
      </c>
      <c r="AK65" s="364"/>
      <c r="AL65" s="283" t="str">
        <f>IF(AK65="","",VLOOKUP(AK65,Language!$D$5:$E$63,2,0))</f>
        <v/>
      </c>
      <c r="AM65" s="365"/>
      <c r="AN65" s="365"/>
      <c r="AO65" s="284" t="str">
        <f>IF(($F65&lt;&gt;"")*($G65&lt;&gt;"")*(AM65&lt;&gt;"")*(AN65&lt;&gt;""),IF(OR(AT65&lt;&gt;2,COUNTIF($B65:$D65,AI65)=0,COUNTIF($B65:$D65,AK65)=0),"0",((AI65=$B65)*$F65+(AI65=$D65)*$G65&gt;(AK65=$B65)*$F65+(AK65=$D65)*$G65)*(AM65&gt;AN65)+((AI65=$B65)*$F65+(AI65=$D65)*$G65=(AK65=$B65)*$F65+(AK65=$D65)*$G65)*(AM65=AN65)+((AI65=$B65)*$F65+(AI65=$D65)*$G65&lt;(AK65=$B65)*$F65+(AK65=$D65)*$G65)*(AM65&lt;AN65)),"")</f>
        <v/>
      </c>
      <c r="AP65" s="366">
        <f>COUNTIF(AI$65,AI65)+COUNTIF(AK$65,AI65)</f>
        <v>0</v>
      </c>
      <c r="AQ65" s="284" t="str">
        <f>IF((AO65&lt;&gt;""),IF(OR($F65&lt;&gt;$G65,PrSettings!$M$4="●"),((AI65=$B65)*$F65+(AI65=$D65)*$G65-(AK65=$B65)*$F65-(AK65=$D65)*$G65=(AM65-AN65))*(AO65=1),0),"")</f>
        <v/>
      </c>
      <c r="AR65" s="284" t="str">
        <f>IF((AQ65&lt;&gt;""),((AI65=$B65)*$F65+(AI65=$D65)*$G65=AM65)*((AK65=$B65)*$F65+(AK65=$D65)*$G65=AN65),"")</f>
        <v/>
      </c>
      <c r="AS65" s="284"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7" t="str">
        <f>IF(($C$65&amp;$E$65&lt;&gt;"")*(AI65&amp;AK65&lt;&gt;""),IF(AI65=AK65,0,($B65=AI65)*($B65&lt;&gt;"")+($D65=AI65)*($D65&lt;&gt;"")+($B65=AK65)*($B65&lt;&gt;"")+($D65=AK65)*($D65&lt;&gt;"")),"")</f>
        <v/>
      </c>
      <c r="AV65" s="297"/>
      <c r="AW65" s="283" t="str">
        <f>IF(AV65="","",VLOOKUP(AV65,Language!$D$5:$E$63,2,0))</f>
        <v/>
      </c>
      <c r="AX65" s="364"/>
      <c r="AY65" s="283" t="str">
        <f>IF(AX65="","",VLOOKUP(AX65,Language!$D$5:$E$63,2,0))</f>
        <v/>
      </c>
      <c r="AZ65" s="365"/>
      <c r="BA65" s="365"/>
      <c r="BB65" s="284" t="str">
        <f>IF(($F65&lt;&gt;"")*($G65&lt;&gt;"")*(AZ65&lt;&gt;"")*(BA65&lt;&gt;""),IF(OR(BG65&lt;&gt;2,COUNTIF($B65:$D65,AV65)=0,COUNTIF($B65:$D65,AX65)=0),"0",((AV65=$B65)*$F65+(AV65=$D65)*$G65&gt;(AX65=$B65)*$F65+(AX65=$D65)*$G65)*(AZ65&gt;BA65)+((AV65=$B65)*$F65+(AV65=$D65)*$G65=(AX65=$B65)*$F65+(AX65=$D65)*$G65)*(AZ65=BA65)+((AV65=$B65)*$F65+(AV65=$D65)*$G65&lt;(AX65=$B65)*$F65+(AX65=$D65)*$G65)*(AZ65&lt;BA65)),"")</f>
        <v/>
      </c>
      <c r="BC65" s="366">
        <f>COUNTIF(AV$65,AV65)+COUNTIF(AX$65,AV65)</f>
        <v>0</v>
      </c>
      <c r="BD65" s="284" t="str">
        <f>IF((BB65&lt;&gt;""),IF(OR($F65&lt;&gt;$G65,PrSettings!$M$4="●"),((AV65=$B65)*$F65+(AV65=$D65)*$G65-(AX65=$B65)*$F65-(AX65=$D65)*$G65=(AZ65-BA65))*(BB65=1),0),"")</f>
        <v/>
      </c>
      <c r="BE65" s="284" t="str">
        <f>IF((BD65&lt;&gt;""),((AV65=$B65)*$F65+(AV65=$D65)*$G65=AZ65)*((AX65=$B65)*$F65+(AX65=$D65)*$G65=BA65),"")</f>
        <v/>
      </c>
      <c r="BF65" s="284"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7" t="str">
        <f>IF(($C$65&amp;$E$65&lt;&gt;"")*(AV65&amp;AX65&lt;&gt;""),IF(AV65=AX65,0,($B65=AV65)*($B65&lt;&gt;"")+($D65=AV65)*($D65&lt;&gt;"")+($B65=AX65)*($B65&lt;&gt;"")+($D65=AX65)*($D65&lt;&gt;"")),"")</f>
        <v/>
      </c>
      <c r="BI65" s="297"/>
      <c r="BJ65" s="283" t="str">
        <f>IF(BI65="","",VLOOKUP(BI65,Language!$D$5:$E$63,2,0))</f>
        <v/>
      </c>
      <c r="BK65" s="364"/>
      <c r="BL65" s="283" t="str">
        <f>IF(BK65="","",VLOOKUP(BK65,Language!$D$5:$E$63,2,0))</f>
        <v/>
      </c>
      <c r="BM65" s="365"/>
      <c r="BN65" s="365"/>
      <c r="BO65" s="284" t="str">
        <f>IF(($F65&lt;&gt;"")*($G65&lt;&gt;"")*(BM65&lt;&gt;"")*(BN65&lt;&gt;""),IF(OR(BT65&lt;&gt;2,COUNTIF($B65:$D65,BI65)=0,COUNTIF($B65:$D65,BK65)=0),"0",((BI65=$B65)*$F65+(BI65=$D65)*$G65&gt;(BK65=$B65)*$F65+(BK65=$D65)*$G65)*(BM65&gt;BN65)+((BI65=$B65)*$F65+(BI65=$D65)*$G65=(BK65=$B65)*$F65+(BK65=$D65)*$G65)*(BM65=BN65)+((BI65=$B65)*$F65+(BI65=$D65)*$G65&lt;(BK65=$B65)*$F65+(BK65=$D65)*$G65)*(BM65&lt;BN65)),"")</f>
        <v/>
      </c>
      <c r="BP65" s="366">
        <f>COUNTIF(BI$65,BI65)+COUNTIF(BK$65,BI65)</f>
        <v>0</v>
      </c>
      <c r="BQ65" s="284" t="str">
        <f>IF((BO65&lt;&gt;""),IF(OR($F65&lt;&gt;$G65,PrSettings!$M$4="●"),((BI65=$B65)*$F65+(BI65=$D65)*$G65-(BK65=$B65)*$F65-(BK65=$D65)*$G65=(BM65-BN65))*(BO65=1),0),"")</f>
        <v/>
      </c>
      <c r="BR65" s="284" t="str">
        <f>IF((BQ65&lt;&gt;""),((BI65=$B65)*$F65+(BI65=$D65)*$G65=BM65)*((BK65=$B65)*$F65+(BK65=$D65)*$G65=BN65),"")</f>
        <v/>
      </c>
      <c r="BS65" s="284"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7" t="str">
        <f>IF(($C$65&amp;$E$65&lt;&gt;"")*(BI65&amp;BK65&lt;&gt;""),IF(BI65=BK65,0,($B65=BI65)*($B65&lt;&gt;"")+($D65=BI65)*($D65&lt;&gt;"")+($B65=BK65)*($B65&lt;&gt;"")+($D65=BK65)*($D65&lt;&gt;"")),"")</f>
        <v/>
      </c>
      <c r="BV65" s="297"/>
      <c r="BW65" s="283" t="str">
        <f>IF(BV65="","",VLOOKUP(BV65,Language!$D$5:$E$63,2,0))</f>
        <v/>
      </c>
      <c r="BX65" s="364"/>
      <c r="BY65" s="283" t="str">
        <f>IF(BX65="","",VLOOKUP(BX65,Language!$D$5:$E$63,2,0))</f>
        <v/>
      </c>
      <c r="BZ65" s="365"/>
      <c r="CA65" s="365"/>
      <c r="CB65" s="284" t="str">
        <f>IF(($F65&lt;&gt;"")*($G65&lt;&gt;"")*(BZ65&lt;&gt;"")*(CA65&lt;&gt;""),IF(OR(CG65&lt;&gt;2,COUNTIF($B65:$D65,BV65)=0,COUNTIF($B65:$D65,BX65)=0),"0",((BV65=$B65)*$F65+(BV65=$D65)*$G65&gt;(BX65=$B65)*$F65+(BX65=$D65)*$G65)*(BZ65&gt;CA65)+((BV65=$B65)*$F65+(BV65=$D65)*$G65=(BX65=$B65)*$F65+(BX65=$D65)*$G65)*(BZ65=CA65)+((BV65=$B65)*$F65+(BV65=$D65)*$G65&lt;(BX65=$B65)*$F65+(BX65=$D65)*$G65)*(BZ65&lt;CA65)),"")</f>
        <v/>
      </c>
      <c r="CC65" s="366">
        <f>COUNTIF(BV$65,BV65)+COUNTIF(BX$65,BV65)</f>
        <v>0</v>
      </c>
      <c r="CD65" s="284" t="str">
        <f>IF((CB65&lt;&gt;""),IF(OR($F65&lt;&gt;$G65,PrSettings!$M$4="●"),((BV65=$B65)*$F65+(BV65=$D65)*$G65-(BX65=$B65)*$F65-(BX65=$D65)*$G65=(BZ65-CA65))*(CB65=1),0),"")</f>
        <v/>
      </c>
      <c r="CE65" s="284" t="str">
        <f>IF((CD65&lt;&gt;""),((BV65=$B65)*$F65+(BV65=$D65)*$G65=BZ65)*((BX65=$B65)*$F65+(BX65=$D65)*$G65=CA65),"")</f>
        <v/>
      </c>
      <c r="CF65" s="284"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7" t="str">
        <f>IF(($C$65&amp;$E$65&lt;&gt;"")*(BV65&amp;BX65&lt;&gt;""),IF(BV65=BX65,0,($B65=BV65)*($B65&lt;&gt;"")+($D65=BV65)*($D65&lt;&gt;"")+($B65=BX65)*($B65&lt;&gt;"")+($D65=BX65)*($D65&lt;&gt;"")),"")</f>
        <v/>
      </c>
      <c r="CI65" s="297"/>
      <c r="CJ65" s="283" t="str">
        <f>IF(CI65="","",VLOOKUP(CI65,Language!$D$5:$E$63,2,0))</f>
        <v/>
      </c>
      <c r="CK65" s="364"/>
      <c r="CL65" s="283" t="str">
        <f>IF(CK65="","",VLOOKUP(CK65,Language!$D$5:$E$63,2,0))</f>
        <v/>
      </c>
      <c r="CM65" s="365"/>
      <c r="CN65" s="365"/>
      <c r="CO65" s="284" t="str">
        <f>IF(($F65&lt;&gt;"")*($G65&lt;&gt;"")*(CM65&lt;&gt;"")*(CN65&lt;&gt;""),IF(OR(CT65&lt;&gt;2,COUNTIF($B65:$D65,CI65)=0,COUNTIF($B65:$D65,CK65)=0),"0",((CI65=$B65)*$F65+(CI65=$D65)*$G65&gt;(CK65=$B65)*$F65+(CK65=$D65)*$G65)*(CM65&gt;CN65)+((CI65=$B65)*$F65+(CI65=$D65)*$G65=(CK65=$B65)*$F65+(CK65=$D65)*$G65)*(CM65=CN65)+((CI65=$B65)*$F65+(CI65=$D65)*$G65&lt;(CK65=$B65)*$F65+(CK65=$D65)*$G65)*(CM65&lt;CN65)),"")</f>
        <v/>
      </c>
      <c r="CP65" s="366">
        <f>COUNTIF(CI$65,CI65)+COUNTIF(CK$65,CI65)</f>
        <v>0</v>
      </c>
      <c r="CQ65" s="284" t="str">
        <f>IF((CO65&lt;&gt;""),IF(OR($F65&lt;&gt;$G65,PrSettings!$M$4="●"),((CI65=$B65)*$F65+(CI65=$D65)*$G65-(CK65=$B65)*$F65-(CK65=$D65)*$G65=(CM65-CN65))*(CO65=1),0),"")</f>
        <v/>
      </c>
      <c r="CR65" s="284" t="str">
        <f>IF((CQ65&lt;&gt;""),((CI65=$B65)*$F65+(CI65=$D65)*$G65=CM65)*((CK65=$B65)*$F65+(CK65=$D65)*$G65=CN65),"")</f>
        <v/>
      </c>
      <c r="CS65" s="284"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7" t="str">
        <f>IF(($C$65&amp;$E$65&lt;&gt;"")*(CI65&amp;CK65&lt;&gt;""),IF(CI65=CK65,0,($B65=CI65)*($B65&lt;&gt;"")+($D65=CI65)*($D65&lt;&gt;"")+($B65=CK65)*($B65&lt;&gt;"")+($D65=CK65)*($D65&lt;&gt;"")),"")</f>
        <v/>
      </c>
      <c r="CV65" s="297"/>
      <c r="CW65" s="283" t="str">
        <f>IF(CV65="","",VLOOKUP(CV65,Language!$D$5:$E$63,2,0))</f>
        <v/>
      </c>
      <c r="CX65" s="364"/>
      <c r="CY65" s="283" t="str">
        <f>IF(CX65="","",VLOOKUP(CX65,Language!$D$5:$E$63,2,0))</f>
        <v/>
      </c>
      <c r="CZ65" s="365"/>
      <c r="DA65" s="365"/>
      <c r="DB65" s="284" t="str">
        <f>IF(($F65&lt;&gt;"")*($G65&lt;&gt;"")*(CZ65&lt;&gt;"")*(DA65&lt;&gt;""),IF(OR(DG65&lt;&gt;2,COUNTIF($B65:$D65,CV65)=0,COUNTIF($B65:$D65,CX65)=0),"0",((CV65=$B65)*$F65+(CV65=$D65)*$G65&gt;(CX65=$B65)*$F65+(CX65=$D65)*$G65)*(CZ65&gt;DA65)+((CV65=$B65)*$F65+(CV65=$D65)*$G65=(CX65=$B65)*$F65+(CX65=$D65)*$G65)*(CZ65=DA65)+((CV65=$B65)*$F65+(CV65=$D65)*$G65&lt;(CX65=$B65)*$F65+(CX65=$D65)*$G65)*(CZ65&lt;DA65)),"")</f>
        <v/>
      </c>
      <c r="DC65" s="366">
        <f>COUNTIF(CV$65,CV65)+COUNTIF(CX$65,CV65)</f>
        <v>0</v>
      </c>
      <c r="DD65" s="284" t="str">
        <f>IF((DB65&lt;&gt;""),IF(OR($F65&lt;&gt;$G65,PrSettings!$M$4="●"),((CV65=$B65)*$F65+(CV65=$D65)*$G65-(CX65=$B65)*$F65-(CX65=$D65)*$G65=(CZ65-DA65))*(DB65=1),0),"")</f>
        <v/>
      </c>
      <c r="DE65" s="284" t="str">
        <f>IF((DD65&lt;&gt;""),((CV65=$B65)*$F65+(CV65=$D65)*$G65=CZ65)*((CX65=$B65)*$F65+(CX65=$D65)*$G65=DA65),"")</f>
        <v/>
      </c>
      <c r="DF65" s="284"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7" t="str">
        <f>IF(($C$65&amp;$E$65&lt;&gt;"")*(CV65&amp;CX65&lt;&gt;""),IF(CV65=CX65,0,($B65=CV65)*($B65&lt;&gt;"")+($D65=CV65)*($D65&lt;&gt;"")+($B65=CX65)*($B65&lt;&gt;"")+($D65=CX65)*($D65&lt;&gt;"")),"")</f>
        <v/>
      </c>
      <c r="DI65" s="297"/>
      <c r="DJ65" s="283" t="str">
        <f>IF(DI65="","",VLOOKUP(DI65,Language!$D$5:$E$63,2,0))</f>
        <v/>
      </c>
      <c r="DK65" s="364"/>
      <c r="DL65" s="283" t="str">
        <f>IF(DK65="","",VLOOKUP(DK65,Language!$D$5:$E$63,2,0))</f>
        <v/>
      </c>
      <c r="DM65" s="365"/>
      <c r="DN65" s="365"/>
      <c r="DO65" s="284" t="str">
        <f>IF(($F65&lt;&gt;"")*($G65&lt;&gt;"")*(DM65&lt;&gt;"")*(DN65&lt;&gt;""),IF(OR(DT65&lt;&gt;2,COUNTIF($B65:$D65,DI65)=0,COUNTIF($B65:$D65,DK65)=0),"0",((DI65=$B65)*$F65+(DI65=$D65)*$G65&gt;(DK65=$B65)*$F65+(DK65=$D65)*$G65)*(DM65&gt;DN65)+((DI65=$B65)*$F65+(DI65=$D65)*$G65=(DK65=$B65)*$F65+(DK65=$D65)*$G65)*(DM65=DN65)+((DI65=$B65)*$F65+(DI65=$D65)*$G65&lt;(DK65=$B65)*$F65+(DK65=$D65)*$G65)*(DM65&lt;DN65)),"")</f>
        <v/>
      </c>
      <c r="DP65" s="366">
        <f>COUNTIF(DI$65,DI65)+COUNTIF(DK$65,DI65)</f>
        <v>0</v>
      </c>
      <c r="DQ65" s="284" t="str">
        <f>IF((DO65&lt;&gt;""),IF(OR($F65&lt;&gt;$G65,PrSettings!$M$4="●"),((DI65=$B65)*$F65+(DI65=$D65)*$G65-(DK65=$B65)*$F65-(DK65=$D65)*$G65=(DM65-DN65))*(DO65=1),0),"")</f>
        <v/>
      </c>
      <c r="DR65" s="284" t="str">
        <f>IF((DQ65&lt;&gt;""),((DI65=$B65)*$F65+(DI65=$D65)*$G65=DM65)*((DK65=$B65)*$F65+(DK65=$D65)*$G65=DN65),"")</f>
        <v/>
      </c>
      <c r="DS65" s="284"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7" t="str">
        <f>IF(($C$65&amp;$E$65&lt;&gt;"")*(DI65&amp;DK65&lt;&gt;""),IF(DI65=DK65,0,($B65=DI65)*($B65&lt;&gt;"")+($D65=DI65)*($D65&lt;&gt;"")+($B65=DK65)*($B65&lt;&gt;"")+($D65=DK65)*($D65&lt;&gt;"")),"")</f>
        <v/>
      </c>
      <c r="DV65" s="297"/>
      <c r="DW65" s="283" t="str">
        <f>IF(DV65="","",VLOOKUP(DV65,Language!$D$5:$E$63,2,0))</f>
        <v/>
      </c>
      <c r="DX65" s="364"/>
      <c r="DY65" s="283" t="str">
        <f>IF(DX65="","",VLOOKUP(DX65,Language!$D$5:$E$63,2,0))</f>
        <v/>
      </c>
      <c r="DZ65" s="365"/>
      <c r="EA65" s="365"/>
      <c r="EB65" s="284" t="str">
        <f>IF(($F65&lt;&gt;"")*($G65&lt;&gt;"")*(DZ65&lt;&gt;"")*(EA65&lt;&gt;""),IF(OR(EG65&lt;&gt;2,COUNTIF($B65:$D65,DV65)=0,COUNTIF($B65:$D65,DX65)=0),"0",((DV65=$B65)*$F65+(DV65=$D65)*$G65&gt;(DX65=$B65)*$F65+(DX65=$D65)*$G65)*(DZ65&gt;EA65)+((DV65=$B65)*$F65+(DV65=$D65)*$G65=(DX65=$B65)*$F65+(DX65=$D65)*$G65)*(DZ65=EA65)+((DV65=$B65)*$F65+(DV65=$D65)*$G65&lt;(DX65=$B65)*$F65+(DX65=$D65)*$G65)*(DZ65&lt;EA65)),"")</f>
        <v/>
      </c>
      <c r="EC65" s="366">
        <f>COUNTIF(DV$65,DV65)+COUNTIF(DX$65,DV65)</f>
        <v>0</v>
      </c>
      <c r="ED65" s="284" t="str">
        <f>IF((EB65&lt;&gt;""),IF(OR($F65&lt;&gt;$G65,PrSettings!$M$4="●"),((DV65=$B65)*$F65+(DV65=$D65)*$G65-(DX65=$B65)*$F65-(DX65=$D65)*$G65=(DZ65-EA65))*(EB65=1),0),"")</f>
        <v/>
      </c>
      <c r="EE65" s="284" t="str">
        <f>IF((ED65&lt;&gt;""),((DV65=$B65)*$F65+(DV65=$D65)*$G65=DZ65)*((DX65=$B65)*$F65+(DX65=$D65)*$G65=EA65),"")</f>
        <v/>
      </c>
      <c r="EF65" s="284"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7" t="str">
        <f>IF(($C$65&amp;$E$65&lt;&gt;"")*(DV65&amp;DX65&lt;&gt;""),IF(DV65=DX65,0,($B65=DV65)*($B65&lt;&gt;"")+($D65=DV65)*($D65&lt;&gt;"")+($B65=DX65)*($B65&lt;&gt;"")+($D65=DX65)*($D65&lt;&gt;"")),"")</f>
        <v/>
      </c>
      <c r="EI65" s="297"/>
      <c r="EJ65" s="283" t="str">
        <f>IF(EI65="","",VLOOKUP(EI65,Language!$D$5:$E$63,2,0))</f>
        <v/>
      </c>
      <c r="EK65" s="364"/>
      <c r="EL65" s="283" t="str">
        <f>IF(EK65="","",VLOOKUP(EK65,Language!$D$5:$E$63,2,0))</f>
        <v/>
      </c>
      <c r="EM65" s="365"/>
      <c r="EN65" s="365"/>
      <c r="EO65" s="284" t="str">
        <f>IF(($F65&lt;&gt;"")*($G65&lt;&gt;"")*(EM65&lt;&gt;"")*(EN65&lt;&gt;""),IF(OR(ET65&lt;&gt;2,COUNTIF($B65:$D65,EI65)=0,COUNTIF($B65:$D65,EK65)=0),"0",((EI65=$B65)*$F65+(EI65=$D65)*$G65&gt;(EK65=$B65)*$F65+(EK65=$D65)*$G65)*(EM65&gt;EN65)+((EI65=$B65)*$F65+(EI65=$D65)*$G65=(EK65=$B65)*$F65+(EK65=$D65)*$G65)*(EM65=EN65)+((EI65=$B65)*$F65+(EI65=$D65)*$G65&lt;(EK65=$B65)*$F65+(EK65=$D65)*$G65)*(EM65&lt;EN65)),"")</f>
        <v/>
      </c>
      <c r="EP65" s="366">
        <f>COUNTIF(EI$65,EI65)+COUNTIF(EK$65,EI65)</f>
        <v>0</v>
      </c>
      <c r="EQ65" s="284" t="str">
        <f>IF((EO65&lt;&gt;""),IF(OR($F65&lt;&gt;$G65,PrSettings!$M$4="●"),((EI65=$B65)*$F65+(EI65=$D65)*$G65-(EK65=$B65)*$F65-(EK65=$D65)*$G65=(EM65-EN65))*(EO65=1),0),"")</f>
        <v/>
      </c>
      <c r="ER65" s="284" t="str">
        <f>IF((EQ65&lt;&gt;""),((EI65=$B65)*$F65+(EI65=$D65)*$G65=EM65)*((EK65=$B65)*$F65+(EK65=$D65)*$G65=EN65),"")</f>
        <v/>
      </c>
      <c r="ES65" s="284"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7" t="str">
        <f>IF(($C$65&amp;$E$65&lt;&gt;"")*(EI65&amp;EK65&lt;&gt;""),IF(EI65=EK65,0,($B65=EI65)*($B65&lt;&gt;"")+($D65=EI65)*($D65&lt;&gt;"")+($B65=EK65)*($B65&lt;&gt;"")+($D65=EK65)*($D65&lt;&gt;"")),"")</f>
        <v/>
      </c>
      <c r="EV65" s="297"/>
      <c r="EW65" s="283" t="str">
        <f>IF(EV65="","",VLOOKUP(EV65,Language!$D$5:$E$63,2,0))</f>
        <v/>
      </c>
      <c r="EX65" s="364"/>
      <c r="EY65" s="283" t="str">
        <f>IF(EX65="","",VLOOKUP(EX65,Language!$D$5:$E$63,2,0))</f>
        <v/>
      </c>
      <c r="EZ65" s="365"/>
      <c r="FA65" s="365"/>
      <c r="FB65" s="284" t="str">
        <f>IF(($F65&lt;&gt;"")*($G65&lt;&gt;"")*(EZ65&lt;&gt;"")*(FA65&lt;&gt;""),IF(OR(FG65&lt;&gt;2,COUNTIF($B65:$D65,EV65)=0,COUNTIF($B65:$D65,EX65)=0),"0",((EV65=$B65)*$F65+(EV65=$D65)*$G65&gt;(EX65=$B65)*$F65+(EX65=$D65)*$G65)*(EZ65&gt;FA65)+((EV65=$B65)*$F65+(EV65=$D65)*$G65=(EX65=$B65)*$F65+(EX65=$D65)*$G65)*(EZ65=FA65)+((EV65=$B65)*$F65+(EV65=$D65)*$G65&lt;(EX65=$B65)*$F65+(EX65=$D65)*$G65)*(EZ65&lt;FA65)),"")</f>
        <v/>
      </c>
      <c r="FC65" s="366">
        <f>COUNTIF(EV$65,EV65)+COUNTIF(EX$65,EV65)</f>
        <v>0</v>
      </c>
      <c r="FD65" s="284" t="str">
        <f>IF((FB65&lt;&gt;""),IF(OR($F65&lt;&gt;$G65,PrSettings!$M$4="●"),((EV65=$B65)*$F65+(EV65=$D65)*$G65-(EX65=$B65)*$F65-(EX65=$D65)*$G65=(EZ65-FA65))*(FB65=1),0),"")</f>
        <v/>
      </c>
      <c r="FE65" s="284" t="str">
        <f>IF((FD65&lt;&gt;""),((EV65=$B65)*$F65+(EV65=$D65)*$G65=EZ65)*((EX65=$B65)*$F65+(EX65=$D65)*$G65=FA65),"")</f>
        <v/>
      </c>
      <c r="FF65" s="284"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7" t="str">
        <f>IF(($C$65&amp;$E$65&lt;&gt;"")*(EV65&amp;EX65&lt;&gt;""),IF(EV65=EX65,0,($B65=EV65)*($B65&lt;&gt;"")+($D65=EV65)*($D65&lt;&gt;"")+($B65=EX65)*($B65&lt;&gt;"")+($D65=EX65)*($D65&lt;&gt;"")),"")</f>
        <v/>
      </c>
      <c r="FI65" s="297"/>
      <c r="FJ65" s="283" t="str">
        <f>IF(FI65="","",VLOOKUP(FI65,Language!$D$5:$E$63,2,0))</f>
        <v/>
      </c>
      <c r="FK65" s="364"/>
      <c r="FL65" s="283" t="str">
        <f>IF(FK65="","",VLOOKUP(FK65,Language!$D$5:$E$63,2,0))</f>
        <v/>
      </c>
      <c r="FM65" s="365"/>
      <c r="FN65" s="365"/>
      <c r="FO65" s="284" t="str">
        <f>IF(($F65&lt;&gt;"")*($G65&lt;&gt;"")*(FM65&lt;&gt;"")*(FN65&lt;&gt;""),IF(OR(FT65&lt;&gt;2,COUNTIF($B65:$D65,FI65)=0,COUNTIF($B65:$D65,FK65)=0),"0",((FI65=$B65)*$F65+(FI65=$D65)*$G65&gt;(FK65=$B65)*$F65+(FK65=$D65)*$G65)*(FM65&gt;FN65)+((FI65=$B65)*$F65+(FI65=$D65)*$G65=(FK65=$B65)*$F65+(FK65=$D65)*$G65)*(FM65=FN65)+((FI65=$B65)*$F65+(FI65=$D65)*$G65&lt;(FK65=$B65)*$F65+(FK65=$D65)*$G65)*(FM65&lt;FN65)),"")</f>
        <v/>
      </c>
      <c r="FP65" s="366">
        <f>COUNTIF(FI$65,FI65)+COUNTIF(FK$65,FI65)</f>
        <v>0</v>
      </c>
      <c r="FQ65" s="284" t="str">
        <f>IF((FO65&lt;&gt;""),IF(OR($F65&lt;&gt;$G65,PrSettings!$M$4="●"),((FI65=$B65)*$F65+(FI65=$D65)*$G65-(FK65=$B65)*$F65-(FK65=$D65)*$G65=(FM65-FN65))*(FO65=1),0),"")</f>
        <v/>
      </c>
      <c r="FR65" s="284" t="str">
        <f>IF((FQ65&lt;&gt;""),((FI65=$B65)*$F65+(FI65=$D65)*$G65=FM65)*((FK65=$B65)*$F65+(FK65=$D65)*$G65=FN65),"")</f>
        <v/>
      </c>
      <c r="FS65" s="284"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7" t="str">
        <f>IF(($C$65&amp;$E$65&lt;&gt;"")*(FI65&amp;FK65&lt;&gt;""),IF(FI65=FK65,0,($B65=FI65)*($B65&lt;&gt;"")+($D65=FI65)*($D65&lt;&gt;"")+($B65=FK65)*($B65&lt;&gt;"")+($D65=FK65)*($D65&lt;&gt;"")),"")</f>
        <v/>
      </c>
      <c r="FV65" s="297"/>
      <c r="FW65" s="283" t="str">
        <f>IF(FV65="","",VLOOKUP(FV65,Language!$D$5:$E$63,2,0))</f>
        <v/>
      </c>
      <c r="FX65" s="364"/>
      <c r="FY65" s="283" t="str">
        <f>IF(FX65="","",VLOOKUP(FX65,Language!$D$5:$E$63,2,0))</f>
        <v/>
      </c>
      <c r="FZ65" s="365"/>
      <c r="GA65" s="365"/>
      <c r="GB65" s="284" t="str">
        <f>IF(($F65&lt;&gt;"")*($G65&lt;&gt;"")*(FZ65&lt;&gt;"")*(GA65&lt;&gt;""),IF(OR(GG65&lt;&gt;2,COUNTIF($B65:$D65,FV65)=0,COUNTIF($B65:$D65,FX65)=0),"0",((FV65=$B65)*$F65+(FV65=$D65)*$G65&gt;(FX65=$B65)*$F65+(FX65=$D65)*$G65)*(FZ65&gt;GA65)+((FV65=$B65)*$F65+(FV65=$D65)*$G65=(FX65=$B65)*$F65+(FX65=$D65)*$G65)*(FZ65=GA65)+((FV65=$B65)*$F65+(FV65=$D65)*$G65&lt;(FX65=$B65)*$F65+(FX65=$D65)*$G65)*(FZ65&lt;GA65)),"")</f>
        <v/>
      </c>
      <c r="GC65" s="366">
        <f>COUNTIF(FV$65,FV65)+COUNTIF(FX$65,FV65)</f>
        <v>0</v>
      </c>
      <c r="GD65" s="284" t="str">
        <f>IF((GB65&lt;&gt;""),IF(OR($F65&lt;&gt;$G65,PrSettings!$M$4="●"),((FV65=$B65)*$F65+(FV65=$D65)*$G65-(FX65=$B65)*$F65-(FX65=$D65)*$G65=(FZ65-GA65))*(GB65=1),0),"")</f>
        <v/>
      </c>
      <c r="GE65" s="284" t="str">
        <f>IF((GD65&lt;&gt;""),((FV65=$B65)*$F65+(FV65=$D65)*$G65=FZ65)*((FX65=$B65)*$F65+(FX65=$D65)*$G65=GA65),"")</f>
        <v/>
      </c>
      <c r="GF65" s="284"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7" t="str">
        <f>IF(($C$65&amp;$E$65&lt;&gt;"")*(FV65&amp;FX65&lt;&gt;""),IF(FV65=FX65,0,($B65=FV65)*($B65&lt;&gt;"")+($D65=FV65)*($D65&lt;&gt;"")+($B65=FX65)*($B65&lt;&gt;"")+($D65=FX65)*($D65&lt;&gt;"")),"")</f>
        <v/>
      </c>
      <c r="GI65" s="297"/>
      <c r="GJ65" s="283" t="str">
        <f>IF(GI65="","",VLOOKUP(GI65,Language!$D$5:$E$63,2,0))</f>
        <v/>
      </c>
      <c r="GK65" s="364"/>
      <c r="GL65" s="283" t="str">
        <f>IF(GK65="","",VLOOKUP(GK65,Language!$D$5:$E$63,2,0))</f>
        <v/>
      </c>
      <c r="GM65" s="365"/>
      <c r="GN65" s="365"/>
      <c r="GO65" s="284" t="str">
        <f>IF(($F65&lt;&gt;"")*($G65&lt;&gt;"")*(GM65&lt;&gt;"")*(GN65&lt;&gt;""),IF(OR(GT65&lt;&gt;2,COUNTIF($B65:$D65,GI65)=0,COUNTIF($B65:$D65,GK65)=0),"0",((GI65=$B65)*$F65+(GI65=$D65)*$G65&gt;(GK65=$B65)*$F65+(GK65=$D65)*$G65)*(GM65&gt;GN65)+((GI65=$B65)*$F65+(GI65=$D65)*$G65=(GK65=$B65)*$F65+(GK65=$D65)*$G65)*(GM65=GN65)+((GI65=$B65)*$F65+(GI65=$D65)*$G65&lt;(GK65=$B65)*$F65+(GK65=$D65)*$G65)*(GM65&lt;GN65)),"")</f>
        <v/>
      </c>
      <c r="GP65" s="366">
        <f>COUNTIF(GI$65,GI65)+COUNTIF(GK$65,GI65)</f>
        <v>0</v>
      </c>
      <c r="GQ65" s="284" t="str">
        <f>IF((GO65&lt;&gt;""),IF(OR($F65&lt;&gt;$G65,PrSettings!$M$4="●"),((GI65=$B65)*$F65+(GI65=$D65)*$G65-(GK65=$B65)*$F65-(GK65=$D65)*$G65=(GM65-GN65))*(GO65=1),0),"")</f>
        <v/>
      </c>
      <c r="GR65" s="284" t="str">
        <f>IF((GQ65&lt;&gt;""),((GI65=$B65)*$F65+(GI65=$D65)*$G65=GM65)*((GK65=$B65)*$F65+(GK65=$D65)*$G65=GN65),"")</f>
        <v/>
      </c>
      <c r="GS65" s="284"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7" t="str">
        <f>IF(($C$65&amp;$E$65&lt;&gt;"")*(GI65&amp;GK65&lt;&gt;""),IF(GI65=GK65,0,($B65=GI65)*($B65&lt;&gt;"")+($D65=GI65)*($D65&lt;&gt;"")+($B65=GK65)*($B65&lt;&gt;"")+($D65=GK65)*($D65&lt;&gt;"")),"")</f>
        <v/>
      </c>
      <c r="GV65" s="297"/>
      <c r="GW65" s="283" t="str">
        <f>IF(GV65="","",VLOOKUP(GV65,Language!$D$5:$E$63,2,0))</f>
        <v/>
      </c>
      <c r="GX65" s="364"/>
      <c r="GY65" s="283" t="str">
        <f>IF(GX65="","",VLOOKUP(GX65,Language!$D$5:$E$63,2,0))</f>
        <v/>
      </c>
      <c r="GZ65" s="365"/>
      <c r="HA65" s="365"/>
      <c r="HB65" s="284" t="str">
        <f>IF(($F65&lt;&gt;"")*($G65&lt;&gt;"")*(GZ65&lt;&gt;"")*(HA65&lt;&gt;""),IF(OR(HG65&lt;&gt;2,COUNTIF($B65:$D65,GV65)=0,COUNTIF($B65:$D65,GX65)=0),"0",((GV65=$B65)*$F65+(GV65=$D65)*$G65&gt;(GX65=$B65)*$F65+(GX65=$D65)*$G65)*(GZ65&gt;HA65)+((GV65=$B65)*$F65+(GV65=$D65)*$G65=(GX65=$B65)*$F65+(GX65=$D65)*$G65)*(GZ65=HA65)+((GV65=$B65)*$F65+(GV65=$D65)*$G65&lt;(GX65=$B65)*$F65+(GX65=$D65)*$G65)*(GZ65&lt;HA65)),"")</f>
        <v/>
      </c>
      <c r="HC65" s="366">
        <f>COUNTIF(GV$65,GV65)+COUNTIF(GX$65,GV65)</f>
        <v>0</v>
      </c>
      <c r="HD65" s="284" t="str">
        <f>IF((HB65&lt;&gt;""),IF(OR($F65&lt;&gt;$G65,PrSettings!$M$4="●"),((GV65=$B65)*$F65+(GV65=$D65)*$G65-(GX65=$B65)*$F65-(GX65=$D65)*$G65=(GZ65-HA65))*(HB65=1),0),"")</f>
        <v/>
      </c>
      <c r="HE65" s="284" t="str">
        <f>IF((HD65&lt;&gt;""),((GV65=$B65)*$F65+(GV65=$D65)*$G65=GZ65)*((GX65=$B65)*$F65+(GX65=$D65)*$G65=HA65),"")</f>
        <v/>
      </c>
      <c r="HF65" s="284"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7" t="str">
        <f>IF(($C$65&amp;$E$65&lt;&gt;"")*(GV65&amp;GX65&lt;&gt;""),IF(GV65=GX65,0,($B65=GV65)*($B65&lt;&gt;"")+($D65=GV65)*($D65&lt;&gt;"")+($B65=GX65)*($B65&lt;&gt;"")+($D65=GX65)*($D65&lt;&gt;"")),"")</f>
        <v/>
      </c>
      <c r="HI65" s="297"/>
      <c r="HJ65" s="283" t="str">
        <f>IF(HI65="","",VLOOKUP(HI65,Language!$D$5:$E$63,2,0))</f>
        <v/>
      </c>
      <c r="HK65" s="364"/>
      <c r="HL65" s="283" t="str">
        <f>IF(HK65="","",VLOOKUP(HK65,Language!$D$5:$E$63,2,0))</f>
        <v/>
      </c>
      <c r="HM65" s="365"/>
      <c r="HN65" s="365"/>
      <c r="HO65" s="284" t="str">
        <f>IF(($F65&lt;&gt;"")*($G65&lt;&gt;"")*(HM65&lt;&gt;"")*(HN65&lt;&gt;""),IF(OR(HT65&lt;&gt;2,COUNTIF($B65:$D65,HI65)=0,COUNTIF($B65:$D65,HK65)=0),"0",((HI65=$B65)*$F65+(HI65=$D65)*$G65&gt;(HK65=$B65)*$F65+(HK65=$D65)*$G65)*(HM65&gt;HN65)+((HI65=$B65)*$F65+(HI65=$D65)*$G65=(HK65=$B65)*$F65+(HK65=$D65)*$G65)*(HM65=HN65)+((HI65=$B65)*$F65+(HI65=$D65)*$G65&lt;(HK65=$B65)*$F65+(HK65=$D65)*$G65)*(HM65&lt;HN65)),"")</f>
        <v/>
      </c>
      <c r="HP65" s="366">
        <f>COUNTIF(HI$65,HI65)+COUNTIF(HK$65,HI65)</f>
        <v>0</v>
      </c>
      <c r="HQ65" s="284" t="str">
        <f>IF((HO65&lt;&gt;""),IF(OR($F65&lt;&gt;$G65,PrSettings!$M$4="●"),((HI65=$B65)*$F65+(HI65=$D65)*$G65-(HK65=$B65)*$F65-(HK65=$D65)*$G65=(HM65-HN65))*(HO65=1),0),"")</f>
        <v/>
      </c>
      <c r="HR65" s="284" t="str">
        <f>IF((HQ65&lt;&gt;""),((HI65=$B65)*$F65+(HI65=$D65)*$G65=HM65)*((HK65=$B65)*$F65+(HK65=$D65)*$G65=HN65),"")</f>
        <v/>
      </c>
      <c r="HS65" s="284"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7" t="str">
        <f>IF(($C$65&amp;$E$65&lt;&gt;"")*(HI65&amp;HK65&lt;&gt;""),IF(HI65=HK65,0,($B65=HI65)*($B65&lt;&gt;"")+($D65=HI65)*($D65&lt;&gt;"")+($B65=HK65)*($B65&lt;&gt;"")+($D65=HK65)*($D65&lt;&gt;"")),"")</f>
        <v/>
      </c>
      <c r="HV65" s="297"/>
      <c r="HW65" s="283" t="str">
        <f>IF(HV65="","",VLOOKUP(HV65,Language!$D$5:$E$63,2,0))</f>
        <v/>
      </c>
      <c r="HX65" s="364"/>
      <c r="HY65" s="283" t="str">
        <f>IF(HX65="","",VLOOKUP(HX65,Language!$D$5:$E$63,2,0))</f>
        <v/>
      </c>
      <c r="HZ65" s="365"/>
      <c r="IA65" s="365"/>
      <c r="IB65" s="284" t="str">
        <f>IF(($F65&lt;&gt;"")*($G65&lt;&gt;"")*(HZ65&lt;&gt;"")*(IA65&lt;&gt;""),IF(OR(IG65&lt;&gt;2,COUNTIF($B65:$D65,HV65)=0,COUNTIF($B65:$D65,HX65)=0),"0",((HV65=$B65)*$F65+(HV65=$D65)*$G65&gt;(HX65=$B65)*$F65+(HX65=$D65)*$G65)*(HZ65&gt;IA65)+((HV65=$B65)*$F65+(HV65=$D65)*$G65=(HX65=$B65)*$F65+(HX65=$D65)*$G65)*(HZ65=IA65)+((HV65=$B65)*$F65+(HV65=$D65)*$G65&lt;(HX65=$B65)*$F65+(HX65=$D65)*$G65)*(HZ65&lt;IA65)),"")</f>
        <v/>
      </c>
      <c r="IC65" s="366">
        <f>COUNTIF(HV$65,HV65)+COUNTIF(HX$65,HV65)</f>
        <v>0</v>
      </c>
      <c r="ID65" s="284" t="str">
        <f>IF((IB65&lt;&gt;""),IF(OR($F65&lt;&gt;$G65,PrSettings!$M$4="●"),((HV65=$B65)*$F65+(HV65=$D65)*$G65-(HX65=$B65)*$F65-(HX65=$D65)*$G65=(HZ65-IA65))*(IB65=1),0),"")</f>
        <v/>
      </c>
      <c r="IE65" s="284" t="str">
        <f>IF((ID65&lt;&gt;""),((HV65=$B65)*$F65+(HV65=$D65)*$G65=HZ65)*((HX65=$B65)*$F65+(HX65=$D65)*$G65=IA65),"")</f>
        <v/>
      </c>
      <c r="IF65" s="284"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7" t="str">
        <f>IF(($C$65&amp;$E$65&lt;&gt;"")*(HV65&amp;HX65&lt;&gt;""),IF(HV65=HX65,0,($B65=HV65)*($B65&lt;&gt;"")+($D65=HV65)*($D65&lt;&gt;"")+($B65=HX65)*($B65&lt;&gt;"")+($D65=HX65)*($D65&lt;&gt;"")),"")</f>
        <v/>
      </c>
      <c r="II65" s="297"/>
      <c r="IJ65" s="283" t="str">
        <f>IF(II65="","",VLOOKUP(II65,Language!$D$5:$E$63,2,0))</f>
        <v/>
      </c>
      <c r="IK65" s="364"/>
      <c r="IL65" s="283" t="str">
        <f>IF(IK65="","",VLOOKUP(IK65,Language!$D$5:$E$63,2,0))</f>
        <v/>
      </c>
      <c r="IM65" s="365"/>
      <c r="IN65" s="365"/>
      <c r="IO65" s="284" t="str">
        <f>IF(($F65&lt;&gt;"")*($G65&lt;&gt;"")*(IM65&lt;&gt;"")*(IN65&lt;&gt;""),IF(OR(IT65&lt;&gt;2,COUNTIF($B65:$D65,II65)=0,COUNTIF($B65:$D65,IK65)=0),"0",((II65=$B65)*$F65+(II65=$D65)*$G65&gt;(IK65=$B65)*$F65+(IK65=$D65)*$G65)*(IM65&gt;IN65)+((II65=$B65)*$F65+(II65=$D65)*$G65=(IK65=$B65)*$F65+(IK65=$D65)*$G65)*(IM65=IN65)+((II65=$B65)*$F65+(II65=$D65)*$G65&lt;(IK65=$B65)*$F65+(IK65=$D65)*$G65)*(IM65&lt;IN65)),"")</f>
        <v/>
      </c>
      <c r="IP65" s="366">
        <f>COUNTIF(II$65,II65)+COUNTIF(IK$65,II65)</f>
        <v>0</v>
      </c>
      <c r="IQ65" s="284" t="str">
        <f>IF((IO65&lt;&gt;""),IF(OR($F65&lt;&gt;$G65,PrSettings!$M$4="●"),((II65=$B65)*$F65+(II65=$D65)*$G65-(IK65=$B65)*$F65-(IK65=$D65)*$G65=(IM65-IN65))*(IO65=1),0),"")</f>
        <v/>
      </c>
      <c r="IR65" s="284" t="str">
        <f>IF((IQ65&lt;&gt;""),((II65=$B65)*$F65+(II65=$D65)*$G65=IM65)*((IK65=$B65)*$F65+(IK65=$D65)*$G65=IN65),"")</f>
        <v/>
      </c>
      <c r="IS65" s="284"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7" t="str">
        <f>IF(($C$65&amp;$E$65&lt;&gt;"")*(II65&amp;IK65&lt;&gt;""),IF(II65=IK65,0,($B65=II65)*($B65&lt;&gt;"")+($D65=II65)*($D65&lt;&gt;"")+($B65=IK65)*($B65&lt;&gt;"")+($D65=IK65)*($D65&lt;&gt;"")),"")</f>
        <v/>
      </c>
      <c r="IV65" s="297"/>
      <c r="IW65" s="283" t="str">
        <f>IF(IV65="","",VLOOKUP(IV65,Language!$D$5:$E$63,2,0))</f>
        <v/>
      </c>
      <c r="IX65" s="364"/>
      <c r="IY65" s="283" t="str">
        <f>IF(IX65="","",VLOOKUP(IX65,Language!$D$5:$E$63,2,0))</f>
        <v/>
      </c>
      <c r="IZ65" s="365"/>
      <c r="JA65" s="365"/>
      <c r="JB65" s="284" t="str">
        <f>IF(($F65&lt;&gt;"")*($G65&lt;&gt;"")*(IZ65&lt;&gt;"")*(JA65&lt;&gt;""),IF(OR(JG65&lt;&gt;2,COUNTIF($B65:$D65,IV65)=0,COUNTIF($B65:$D65,IX65)=0),"0",((IV65=$B65)*$F65+(IV65=$D65)*$G65&gt;(IX65=$B65)*$F65+(IX65=$D65)*$G65)*(IZ65&gt;JA65)+((IV65=$B65)*$F65+(IV65=$D65)*$G65=(IX65=$B65)*$F65+(IX65=$D65)*$G65)*(IZ65=JA65)+((IV65=$B65)*$F65+(IV65=$D65)*$G65&lt;(IX65=$B65)*$F65+(IX65=$D65)*$G65)*(IZ65&lt;JA65)),"")</f>
        <v/>
      </c>
      <c r="JC65" s="366">
        <f>COUNTIF(IV$65,IV65)+COUNTIF(IX$65,IV65)</f>
        <v>0</v>
      </c>
      <c r="JD65" s="284" t="str">
        <f>IF((JB65&lt;&gt;""),IF(OR($F65&lt;&gt;$G65,PrSettings!$M$4="●"),((IV65=$B65)*$F65+(IV65=$D65)*$G65-(IX65=$B65)*$F65-(IX65=$D65)*$G65=(IZ65-JA65))*(JB65=1),0),"")</f>
        <v/>
      </c>
      <c r="JE65" s="284" t="str">
        <f>IF((JD65&lt;&gt;""),((IV65=$B65)*$F65+(IV65=$D65)*$G65=IZ65)*((IX65=$B65)*$F65+(IX65=$D65)*$G65=JA65),"")</f>
        <v/>
      </c>
      <c r="JF65" s="284"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7" t="str">
        <f>IF(($C$65&amp;$E$65&lt;&gt;"")*(IV65&amp;IX65&lt;&gt;""),IF(IV65=IX65,0,($B65=IV65)*($B65&lt;&gt;"")+($D65=IV65)*($D65&lt;&gt;"")+($B65=IX65)*($B65&lt;&gt;"")+($D65=IX65)*($D65&lt;&gt;"")),"")</f>
        <v/>
      </c>
      <c r="JI65" s="297"/>
      <c r="JJ65" s="283" t="str">
        <f>IF(JI65="","",VLOOKUP(JI65,Language!$D$5:$E$63,2,0))</f>
        <v/>
      </c>
      <c r="JK65" s="364"/>
      <c r="JL65" s="283" t="str">
        <f>IF(JK65="","",VLOOKUP(JK65,Language!$D$5:$E$63,2,0))</f>
        <v/>
      </c>
      <c r="JM65" s="365"/>
      <c r="JN65" s="365"/>
      <c r="JO65" s="284" t="str">
        <f>IF(($F65&lt;&gt;"")*($G65&lt;&gt;"")*(JM65&lt;&gt;"")*(JN65&lt;&gt;""),IF(OR(JT65&lt;&gt;2,COUNTIF($B65:$D65,JI65)=0,COUNTIF($B65:$D65,JK65)=0),"0",((JI65=$B65)*$F65+(JI65=$D65)*$G65&gt;(JK65=$B65)*$F65+(JK65=$D65)*$G65)*(JM65&gt;JN65)+((JI65=$B65)*$F65+(JI65=$D65)*$G65=(JK65=$B65)*$F65+(JK65=$D65)*$G65)*(JM65=JN65)+((JI65=$B65)*$F65+(JI65=$D65)*$G65&lt;(JK65=$B65)*$F65+(JK65=$D65)*$G65)*(JM65&lt;JN65)),"")</f>
        <v/>
      </c>
      <c r="JP65" s="366">
        <f>COUNTIF(JI$65,JI65)+COUNTIF(JK$65,JI65)</f>
        <v>0</v>
      </c>
      <c r="JQ65" s="284" t="str">
        <f>IF((JO65&lt;&gt;""),IF(OR($F65&lt;&gt;$G65,PrSettings!$M$4="●"),((JI65=$B65)*$F65+(JI65=$D65)*$G65-(JK65=$B65)*$F65-(JK65=$D65)*$G65=(JM65-JN65))*(JO65=1),0),"")</f>
        <v/>
      </c>
      <c r="JR65" s="284" t="str">
        <f>IF((JQ65&lt;&gt;""),((JI65=$B65)*$F65+(JI65=$D65)*$G65=JM65)*((JK65=$B65)*$F65+(JK65=$D65)*$G65=JN65),"")</f>
        <v/>
      </c>
      <c r="JS65" s="284"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7" t="str">
        <f>IF(($C$65&amp;$E$65&lt;&gt;"")*(JI65&amp;JK65&lt;&gt;""),IF(JI65=JK65,0,($B65=JI65)*($B65&lt;&gt;"")+($D65=JI65)*($D65&lt;&gt;"")+($B65=JK65)*($B65&lt;&gt;"")+($D65=JK65)*($D65&lt;&gt;"")),"")</f>
        <v/>
      </c>
      <c r="JV65" s="297"/>
      <c r="JW65" s="283" t="str">
        <f>IF(JV65="","",VLOOKUP(JV65,Language!$D$5:$E$63,2,0))</f>
        <v/>
      </c>
      <c r="JX65" s="364"/>
      <c r="JY65" s="283" t="str">
        <f>IF(JX65="","",VLOOKUP(JX65,Language!$D$5:$E$63,2,0))</f>
        <v/>
      </c>
      <c r="JZ65" s="365"/>
      <c r="KA65" s="365"/>
      <c r="KB65" s="284" t="str">
        <f>IF(($F65&lt;&gt;"")*($G65&lt;&gt;"")*(JZ65&lt;&gt;"")*(KA65&lt;&gt;""),IF(OR(KG65&lt;&gt;2,COUNTIF($B65:$D65,JV65)=0,COUNTIF($B65:$D65,JX65)=0),"0",((JV65=$B65)*$F65+(JV65=$D65)*$G65&gt;(JX65=$B65)*$F65+(JX65=$D65)*$G65)*(JZ65&gt;KA65)+((JV65=$B65)*$F65+(JV65=$D65)*$G65=(JX65=$B65)*$F65+(JX65=$D65)*$G65)*(JZ65=KA65)+((JV65=$B65)*$F65+(JV65=$D65)*$G65&lt;(JX65=$B65)*$F65+(JX65=$D65)*$G65)*(JZ65&lt;KA65)),"")</f>
        <v/>
      </c>
      <c r="KC65" s="366">
        <f>COUNTIF(JV$65,JV65)+COUNTIF(JX$65,JV65)</f>
        <v>0</v>
      </c>
      <c r="KD65" s="284" t="str">
        <f>IF((KB65&lt;&gt;""),IF(OR($F65&lt;&gt;$G65,PrSettings!$M$4="●"),((JV65=$B65)*$F65+(JV65=$D65)*$G65-(JX65=$B65)*$F65-(JX65=$D65)*$G65=(JZ65-KA65))*(KB65=1),0),"")</f>
        <v/>
      </c>
      <c r="KE65" s="284" t="str">
        <f>IF((KD65&lt;&gt;""),((JV65=$B65)*$F65+(JV65=$D65)*$G65=JZ65)*((JX65=$B65)*$F65+(JX65=$D65)*$G65=KA65),"")</f>
        <v/>
      </c>
      <c r="KF65" s="284"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7" t="str">
        <f>IF(($C$65&amp;$E$65&lt;&gt;"")*(JV65&amp;JX65&lt;&gt;""),IF(JV65=JX65,0,($B65=JV65)*($B65&lt;&gt;"")+($D65=JV65)*($D65&lt;&gt;"")+($B65=JX65)*($B65&lt;&gt;"")+($D65=JX65)*($D65&lt;&gt;"")),"")</f>
        <v/>
      </c>
      <c r="KI65" s="297"/>
      <c r="KJ65" s="283" t="str">
        <f>IF(KI65="","",VLOOKUP(KI65,Language!$D$5:$E$63,2,0))</f>
        <v/>
      </c>
      <c r="KK65" s="364"/>
      <c r="KL65" s="283" t="str">
        <f>IF(KK65="","",VLOOKUP(KK65,Language!$D$5:$E$63,2,0))</f>
        <v/>
      </c>
      <c r="KM65" s="365"/>
      <c r="KN65" s="365"/>
      <c r="KO65" s="284" t="str">
        <f>IF(($F65&lt;&gt;"")*($G65&lt;&gt;"")*(KM65&lt;&gt;"")*(KN65&lt;&gt;""),IF(OR(KT65&lt;&gt;2,COUNTIF($B65:$D65,KI65)=0,COUNTIF($B65:$D65,KK65)=0),"0",((KI65=$B65)*$F65+(KI65=$D65)*$G65&gt;(KK65=$B65)*$F65+(KK65=$D65)*$G65)*(KM65&gt;KN65)+((KI65=$B65)*$F65+(KI65=$D65)*$G65=(KK65=$B65)*$F65+(KK65=$D65)*$G65)*(KM65=KN65)+((KI65=$B65)*$F65+(KI65=$D65)*$G65&lt;(KK65=$B65)*$F65+(KK65=$D65)*$G65)*(KM65&lt;KN65)),"")</f>
        <v/>
      </c>
      <c r="KP65" s="366">
        <f>COUNTIF(KI$65,KI65)+COUNTIF(KK$65,KI65)</f>
        <v>0</v>
      </c>
      <c r="KQ65" s="284" t="str">
        <f>IF((KO65&lt;&gt;""),IF(OR($F65&lt;&gt;$G65,PrSettings!$M$4="●"),((KI65=$B65)*$F65+(KI65=$D65)*$G65-(KK65=$B65)*$F65-(KK65=$D65)*$G65=(KM65-KN65))*(KO65=1),0),"")</f>
        <v/>
      </c>
      <c r="KR65" s="284" t="str">
        <f>IF((KQ65&lt;&gt;""),((KI65=$B65)*$F65+(KI65=$D65)*$G65=KM65)*((KK65=$B65)*$F65+(KK65=$D65)*$G65=KN65),"")</f>
        <v/>
      </c>
      <c r="KS65" s="284"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7" t="str">
        <f>IF(($C$65&amp;$E$65&lt;&gt;"")*(KI65&amp;KK65&lt;&gt;""),IF(KI65=KK65,0,($B65=KI65)*($B65&lt;&gt;"")+($D65=KI65)*($D65&lt;&gt;"")+($B65=KK65)*($B65&lt;&gt;"")+($D65=KK65)*($D65&lt;&gt;"")),"")</f>
        <v/>
      </c>
      <c r="KV65" s="297"/>
      <c r="KW65" s="283" t="str">
        <f>IF(KV65="","",VLOOKUP(KV65,Language!$D$5:$E$63,2,0))</f>
        <v/>
      </c>
      <c r="KX65" s="364"/>
      <c r="KY65" s="283" t="str">
        <f>IF(KX65="","",VLOOKUP(KX65,Language!$D$5:$E$63,2,0))</f>
        <v/>
      </c>
      <c r="KZ65" s="365"/>
      <c r="LA65" s="365"/>
      <c r="LB65" s="284" t="str">
        <f>IF(($F65&lt;&gt;"")*($G65&lt;&gt;"")*(KZ65&lt;&gt;"")*(LA65&lt;&gt;""),IF(OR(LG65&lt;&gt;2,COUNTIF($B65:$D65,KV65)=0,COUNTIF($B65:$D65,KX65)=0),"0",((KV65=$B65)*$F65+(KV65=$D65)*$G65&gt;(KX65=$B65)*$F65+(KX65=$D65)*$G65)*(KZ65&gt;LA65)+((KV65=$B65)*$F65+(KV65=$D65)*$G65=(KX65=$B65)*$F65+(KX65=$D65)*$G65)*(KZ65=LA65)+((KV65=$B65)*$F65+(KV65=$D65)*$G65&lt;(KX65=$B65)*$F65+(KX65=$D65)*$G65)*(KZ65&lt;LA65)),"")</f>
        <v/>
      </c>
      <c r="LC65" s="366">
        <f>COUNTIF(KV$65,KV65)+COUNTIF(KX$65,KV65)</f>
        <v>0</v>
      </c>
      <c r="LD65" s="284" t="str">
        <f>IF((LB65&lt;&gt;""),IF(OR($F65&lt;&gt;$G65,PrSettings!$M$4="●"),((KV65=$B65)*$F65+(KV65=$D65)*$G65-(KX65=$B65)*$F65-(KX65=$D65)*$G65=(KZ65-LA65))*(LB65=1),0),"")</f>
        <v/>
      </c>
      <c r="LE65" s="284" t="str">
        <f>IF((LD65&lt;&gt;""),((KV65=$B65)*$F65+(KV65=$D65)*$G65=KZ65)*((KX65=$B65)*$F65+(KX65=$D65)*$G65=LA65),"")</f>
        <v/>
      </c>
      <c r="LF65" s="284"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7" t="str">
        <f>IF(($C$65&amp;$E$65&lt;&gt;"")*(KV65&amp;KX65&lt;&gt;""),IF(KV65=KX65,0,($B65=KV65)*($B65&lt;&gt;"")+($D65=KV65)*($D65&lt;&gt;"")+($B65=KX65)*($B65&lt;&gt;"")+($D65=KX65)*($D65&lt;&gt;"")),"")</f>
        <v/>
      </c>
      <c r="LI65" s="297"/>
      <c r="LJ65" s="283" t="str">
        <f>IF(LI65="","",VLOOKUP(LI65,Language!$D$5:$E$63,2,0))</f>
        <v/>
      </c>
      <c r="LK65" s="364"/>
      <c r="LL65" s="283" t="str">
        <f>IF(LK65="","",VLOOKUP(LK65,Language!$D$5:$E$63,2,0))</f>
        <v/>
      </c>
      <c r="LM65" s="365"/>
      <c r="LN65" s="365"/>
      <c r="LO65" s="284" t="str">
        <f>IF(($F65&lt;&gt;"")*($G65&lt;&gt;"")*(LM65&lt;&gt;"")*(LN65&lt;&gt;""),IF(OR(LT65&lt;&gt;2,COUNTIF($B65:$D65,LI65)=0,COUNTIF($B65:$D65,LK65)=0),"0",((LI65=$B65)*$F65+(LI65=$D65)*$G65&gt;(LK65=$B65)*$F65+(LK65=$D65)*$G65)*(LM65&gt;LN65)+((LI65=$B65)*$F65+(LI65=$D65)*$G65=(LK65=$B65)*$F65+(LK65=$D65)*$G65)*(LM65=LN65)+((LI65=$B65)*$F65+(LI65=$D65)*$G65&lt;(LK65=$B65)*$F65+(LK65=$D65)*$G65)*(LM65&lt;LN65)),"")</f>
        <v/>
      </c>
      <c r="LP65" s="366">
        <f>COUNTIF(LI$65,LI65)+COUNTIF(LK$65,LI65)</f>
        <v>0</v>
      </c>
      <c r="LQ65" s="284" t="str">
        <f>IF((LO65&lt;&gt;""),IF(OR($F65&lt;&gt;$G65,PrSettings!$M$4="●"),((LI65=$B65)*$F65+(LI65=$D65)*$G65-(LK65=$B65)*$F65-(LK65=$D65)*$G65=(LM65-LN65))*(LO65=1),0),"")</f>
        <v/>
      </c>
      <c r="LR65" s="284" t="str">
        <f>IF((LQ65&lt;&gt;""),((LI65=$B65)*$F65+(LI65=$D65)*$G65=LM65)*((LK65=$B65)*$F65+(LK65=$D65)*$G65=LN65),"")</f>
        <v/>
      </c>
      <c r="LS65" s="284"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7" t="str">
        <f>IF(($C$65&amp;$E$65&lt;&gt;"")*(LI65&amp;LK65&lt;&gt;""),IF(LI65=LK65,0,($B65=LI65)*($B65&lt;&gt;"")+($D65=LI65)*($D65&lt;&gt;"")+($B65=LK65)*($B65&lt;&gt;"")+($D65=LK65)*($D65&lt;&gt;"")),"")</f>
        <v/>
      </c>
      <c r="LV65" s="297"/>
      <c r="LW65" s="283" t="str">
        <f>IF(LV65="","",VLOOKUP(LV65,Language!$D$5:$E$63,2,0))</f>
        <v/>
      </c>
      <c r="LX65" s="364"/>
      <c r="LY65" s="283" t="str">
        <f>IF(LX65="","",VLOOKUP(LX65,Language!$D$5:$E$63,2,0))</f>
        <v/>
      </c>
      <c r="LZ65" s="365"/>
      <c r="MA65" s="365"/>
      <c r="MB65" s="284" t="str">
        <f>IF(($F65&lt;&gt;"")*($G65&lt;&gt;"")*(LZ65&lt;&gt;"")*(MA65&lt;&gt;""),IF(OR(MG65&lt;&gt;2,COUNTIF($B65:$D65,LV65)=0,COUNTIF($B65:$D65,LX65)=0),"0",((LV65=$B65)*$F65+(LV65=$D65)*$G65&gt;(LX65=$B65)*$F65+(LX65=$D65)*$G65)*(LZ65&gt;MA65)+((LV65=$B65)*$F65+(LV65=$D65)*$G65=(LX65=$B65)*$F65+(LX65=$D65)*$G65)*(LZ65=MA65)+((LV65=$B65)*$F65+(LV65=$D65)*$G65&lt;(LX65=$B65)*$F65+(LX65=$D65)*$G65)*(LZ65&lt;MA65)),"")</f>
        <v/>
      </c>
      <c r="MC65" s="366">
        <f>COUNTIF(LV$65,LV65)+COUNTIF(LX$65,LV65)</f>
        <v>0</v>
      </c>
      <c r="MD65" s="284" t="str">
        <f>IF((MB65&lt;&gt;""),IF(OR($F65&lt;&gt;$G65,PrSettings!$M$4="●"),((LV65=$B65)*$F65+(LV65=$D65)*$G65-(LX65=$B65)*$F65-(LX65=$D65)*$G65=(LZ65-MA65))*(MB65=1),0),"")</f>
        <v/>
      </c>
      <c r="ME65" s="284" t="str">
        <f>IF((MD65&lt;&gt;""),((LV65=$B65)*$F65+(LV65=$D65)*$G65=LZ65)*((LX65=$B65)*$F65+(LX65=$D65)*$G65=MA65),"")</f>
        <v/>
      </c>
      <c r="MF65" s="284"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7" t="str">
        <f>IF(($C$65&amp;$E$65&lt;&gt;"")*(LV65&amp;LX65&lt;&gt;""),IF(LV65=LX65,0,($B65=LV65)*($B65&lt;&gt;"")+($D65=LV65)*($D65&lt;&gt;"")+($B65=LX65)*($B65&lt;&gt;"")+($D65=LX65)*($D65&lt;&gt;"")),"")</f>
        <v/>
      </c>
    </row>
    <row r="66" ht="40.5" customHeight="1">
      <c r="A66" s="172"/>
      <c r="B66" s="172"/>
      <c r="F66" s="59"/>
      <c r="G66" s="59"/>
      <c r="H66" s="133"/>
      <c r="I66" s="368">
        <f t="shared" ref="I66:I68" si="885">IFERROR(VLOOKUP(I57,$B$57:$F$60,5,0),0)</f>
        <v>0</v>
      </c>
      <c r="J66" s="368">
        <f t="shared" ref="J66:J67" si="886">IFERROR(VLOOKUP(I62,$B$62:$F$63,5,0),0)</f>
        <v>0</v>
      </c>
      <c r="K66" s="368">
        <f t="shared" ref="K66:K68" si="887">IFERROR(VLOOKUP(I57,$D$57:$G$60,4,0),0)</f>
        <v>0</v>
      </c>
      <c r="L66" s="305"/>
      <c r="M66" s="306"/>
      <c r="N66" s="306"/>
      <c r="O66" s="240" t="str">
        <f>Language!$E$186</f>
        <v>Final</v>
      </c>
      <c r="P66" s="240" t="str">
        <f>Language!$E$178</f>
        <v>W/D/L</v>
      </c>
      <c r="Q66" s="240" t="str">
        <f>Language!$E$179</f>
        <v>GD</v>
      </c>
      <c r="R66" s="240" t="str">
        <f>Language!$E$180</f>
        <v>exact</v>
      </c>
      <c r="S66" s="240" t="str">
        <f>Language!$E$191</f>
        <v>many g.</v>
      </c>
      <c r="T66" s="241" t="str">
        <f>Language!$E$181</f>
        <v>teams</v>
      </c>
      <c r="V66" s="368">
        <f t="shared" ref="V66:V68" si="889">IFERROR(VLOOKUP(V57,$B$57:$F$60,5,0),0)</f>
        <v>0</v>
      </c>
      <c r="W66" s="368">
        <f t="shared" ref="W66:W67" si="890">IFERROR(VLOOKUP(V62,$B$62:$F$63,5,0),0)</f>
        <v>0</v>
      </c>
      <c r="X66" s="368">
        <f t="shared" ref="X66:X68" si="891">IFERROR(VLOOKUP(V57,$D$57:$G$60,4,0),0)</f>
        <v>0</v>
      </c>
      <c r="Y66" s="305"/>
      <c r="Z66" s="306"/>
      <c r="AA66" s="306"/>
      <c r="AB66" s="240" t="str">
        <f>Language!$E$186</f>
        <v>Final</v>
      </c>
      <c r="AC66" s="240" t="str">
        <f>Language!$E$178</f>
        <v>W/D/L</v>
      </c>
      <c r="AD66" s="240" t="str">
        <f>Language!$E$179</f>
        <v>GD</v>
      </c>
      <c r="AE66" s="240" t="str">
        <f>Language!$E$180</f>
        <v>exact</v>
      </c>
      <c r="AF66" s="240" t="str">
        <f>Language!$E$191</f>
        <v>many g.</v>
      </c>
      <c r="AG66" s="241" t="str">
        <f>Language!$E$181</f>
        <v>teams</v>
      </c>
      <c r="AI66" s="368">
        <f t="shared" ref="AI66:AI68" si="893">IFERROR(VLOOKUP(AI57,$B$57:$F$60,5,0),0)</f>
        <v>0</v>
      </c>
      <c r="AJ66" s="368">
        <f t="shared" ref="AJ66:AJ67" si="894">IFERROR(VLOOKUP(AI62,$B$62:$F$63,5,0),0)</f>
        <v>0</v>
      </c>
      <c r="AK66" s="368">
        <f t="shared" ref="AK66:AK68" si="895">IFERROR(VLOOKUP(AI57,$D$57:$G$60,4,0),0)</f>
        <v>0</v>
      </c>
      <c r="AL66" s="305"/>
      <c r="AM66" s="306"/>
      <c r="AN66" s="306"/>
      <c r="AO66" s="240" t="str">
        <f>Language!$E$186</f>
        <v>Final</v>
      </c>
      <c r="AP66" s="240" t="str">
        <f>Language!$E$178</f>
        <v>W/D/L</v>
      </c>
      <c r="AQ66" s="240" t="str">
        <f>Language!$E$179</f>
        <v>GD</v>
      </c>
      <c r="AR66" s="240" t="str">
        <f>Language!$E$180</f>
        <v>exact</v>
      </c>
      <c r="AS66" s="240" t="str">
        <f>Language!$E$191</f>
        <v>many g.</v>
      </c>
      <c r="AT66" s="241" t="str">
        <f>Language!$E$181</f>
        <v>teams</v>
      </c>
      <c r="AV66" s="368">
        <f t="shared" ref="AV66:AV68" si="897">IFERROR(VLOOKUP(AV57,$B$57:$F$60,5,0),0)</f>
        <v>0</v>
      </c>
      <c r="AW66" s="368">
        <f t="shared" ref="AW66:AW67" si="898">IFERROR(VLOOKUP(AV62,$B$62:$F$63,5,0),0)</f>
        <v>0</v>
      </c>
      <c r="AX66" s="368">
        <f t="shared" ref="AX66:AX68" si="899">IFERROR(VLOOKUP(AV57,$D$57:$G$60,4,0),0)</f>
        <v>0</v>
      </c>
      <c r="AY66" s="305"/>
      <c r="AZ66" s="306"/>
      <c r="BA66" s="306"/>
      <c r="BB66" s="240" t="str">
        <f>Language!$E$186</f>
        <v>Final</v>
      </c>
      <c r="BC66" s="240" t="str">
        <f>Language!$E$178</f>
        <v>W/D/L</v>
      </c>
      <c r="BD66" s="240" t="str">
        <f>Language!$E$179</f>
        <v>GD</v>
      </c>
      <c r="BE66" s="240" t="str">
        <f>Language!$E$180</f>
        <v>exact</v>
      </c>
      <c r="BF66" s="240" t="str">
        <f>Language!$E$191</f>
        <v>many g.</v>
      </c>
      <c r="BG66" s="241" t="str">
        <f>Language!$E$181</f>
        <v>teams</v>
      </c>
      <c r="BI66" s="368">
        <f t="shared" ref="BI66:BI68" si="901">IFERROR(VLOOKUP(BI57,$B$57:$F$60,5,0),0)</f>
        <v>0</v>
      </c>
      <c r="BJ66" s="368">
        <f t="shared" ref="BJ66:BJ67" si="902">IFERROR(VLOOKUP(BI62,$B$62:$F$63,5,0),0)</f>
        <v>0</v>
      </c>
      <c r="BK66" s="368">
        <f t="shared" ref="BK66:BK68" si="903">IFERROR(VLOOKUP(BI57,$D$57:$G$60,4,0),0)</f>
        <v>0</v>
      </c>
      <c r="BL66" s="305"/>
      <c r="BM66" s="306"/>
      <c r="BN66" s="306"/>
      <c r="BO66" s="240" t="str">
        <f>Language!$E$186</f>
        <v>Final</v>
      </c>
      <c r="BP66" s="240" t="str">
        <f>Language!$E$178</f>
        <v>W/D/L</v>
      </c>
      <c r="BQ66" s="240" t="str">
        <f>Language!$E$179</f>
        <v>GD</v>
      </c>
      <c r="BR66" s="240" t="str">
        <f>Language!$E$180</f>
        <v>exact</v>
      </c>
      <c r="BS66" s="240" t="str">
        <f>Language!$E$191</f>
        <v>many g.</v>
      </c>
      <c r="BT66" s="241" t="str">
        <f>Language!$E$181</f>
        <v>teams</v>
      </c>
      <c r="BV66" s="368">
        <f t="shared" ref="BV66:BV68" si="905">IFERROR(VLOOKUP(BV57,$B$57:$F$60,5,0),0)</f>
        <v>0</v>
      </c>
      <c r="BW66" s="368">
        <f t="shared" ref="BW66:BW67" si="906">IFERROR(VLOOKUP(BV62,$B$62:$F$63,5,0),0)</f>
        <v>0</v>
      </c>
      <c r="BX66" s="368">
        <f t="shared" ref="BX66:BX68" si="907">IFERROR(VLOOKUP(BV57,$D$57:$G$60,4,0),0)</f>
        <v>0</v>
      </c>
      <c r="BY66" s="305"/>
      <c r="BZ66" s="306"/>
      <c r="CA66" s="306"/>
      <c r="CB66" s="240" t="str">
        <f>Language!$E$186</f>
        <v>Final</v>
      </c>
      <c r="CC66" s="240" t="str">
        <f>Language!$E$178</f>
        <v>W/D/L</v>
      </c>
      <c r="CD66" s="240" t="str">
        <f>Language!$E$179</f>
        <v>GD</v>
      </c>
      <c r="CE66" s="240" t="str">
        <f>Language!$E$180</f>
        <v>exact</v>
      </c>
      <c r="CF66" s="240" t="str">
        <f>Language!$E$191</f>
        <v>many g.</v>
      </c>
      <c r="CG66" s="241" t="str">
        <f>Language!$E$181</f>
        <v>teams</v>
      </c>
      <c r="CI66" s="368">
        <f t="shared" ref="CI66:CI68" si="909">IFERROR(VLOOKUP(CI57,$B$57:$F$60,5,0),0)</f>
        <v>0</v>
      </c>
      <c r="CJ66" s="368">
        <f t="shared" ref="CJ66:CJ67" si="910">IFERROR(VLOOKUP(CI62,$B$62:$F$63,5,0),0)</f>
        <v>0</v>
      </c>
      <c r="CK66" s="368">
        <f t="shared" ref="CK66:CK68" si="911">IFERROR(VLOOKUP(CI57,$D$57:$G$60,4,0),0)</f>
        <v>0</v>
      </c>
      <c r="CL66" s="305"/>
      <c r="CM66" s="306"/>
      <c r="CN66" s="306"/>
      <c r="CO66" s="240" t="str">
        <f>Language!$E$186</f>
        <v>Final</v>
      </c>
      <c r="CP66" s="240" t="str">
        <f>Language!$E$178</f>
        <v>W/D/L</v>
      </c>
      <c r="CQ66" s="240" t="str">
        <f>Language!$E$179</f>
        <v>GD</v>
      </c>
      <c r="CR66" s="240" t="str">
        <f>Language!$E$180</f>
        <v>exact</v>
      </c>
      <c r="CS66" s="240" t="str">
        <f>Language!$E$191</f>
        <v>many g.</v>
      </c>
      <c r="CT66" s="241" t="str">
        <f>Language!$E$181</f>
        <v>teams</v>
      </c>
      <c r="CV66" s="368">
        <f t="shared" ref="CV66:CV68" si="913">IFERROR(VLOOKUP(CV57,$B$57:$F$60,5,0),0)</f>
        <v>0</v>
      </c>
      <c r="CW66" s="368">
        <f t="shared" ref="CW66:CW67" si="914">IFERROR(VLOOKUP(CV62,$B$62:$F$63,5,0),0)</f>
        <v>0</v>
      </c>
      <c r="CX66" s="368">
        <f t="shared" ref="CX66:CX68" si="915">IFERROR(VLOOKUP(CV57,$D$57:$G$60,4,0),0)</f>
        <v>0</v>
      </c>
      <c r="CY66" s="305"/>
      <c r="CZ66" s="306"/>
      <c r="DA66" s="306"/>
      <c r="DB66" s="240" t="str">
        <f>Language!$E$186</f>
        <v>Final</v>
      </c>
      <c r="DC66" s="240" t="str">
        <f>Language!$E$178</f>
        <v>W/D/L</v>
      </c>
      <c r="DD66" s="240" t="str">
        <f>Language!$E$179</f>
        <v>GD</v>
      </c>
      <c r="DE66" s="240" t="str">
        <f>Language!$E$180</f>
        <v>exact</v>
      </c>
      <c r="DF66" s="240" t="str">
        <f>Language!$E$191</f>
        <v>many g.</v>
      </c>
      <c r="DG66" s="241" t="str">
        <f>Language!$E$181</f>
        <v>teams</v>
      </c>
      <c r="DI66" s="368">
        <f t="shared" ref="DI66:DI68" si="917">IFERROR(VLOOKUP(DI57,$B$57:$F$60,5,0),0)</f>
        <v>0</v>
      </c>
      <c r="DJ66" s="368">
        <f t="shared" ref="DJ66:DJ67" si="918">IFERROR(VLOOKUP(DI62,$B$62:$F$63,5,0),0)</f>
        <v>0</v>
      </c>
      <c r="DK66" s="368">
        <f t="shared" ref="DK66:DK68" si="919">IFERROR(VLOOKUP(DI57,$D$57:$G$60,4,0),0)</f>
        <v>0</v>
      </c>
      <c r="DL66" s="305"/>
      <c r="DM66" s="306"/>
      <c r="DN66" s="306"/>
      <c r="DO66" s="240" t="str">
        <f>Language!$E$186</f>
        <v>Final</v>
      </c>
      <c r="DP66" s="240" t="str">
        <f>Language!$E$178</f>
        <v>W/D/L</v>
      </c>
      <c r="DQ66" s="240" t="str">
        <f>Language!$E$179</f>
        <v>GD</v>
      </c>
      <c r="DR66" s="240" t="str">
        <f>Language!$E$180</f>
        <v>exact</v>
      </c>
      <c r="DS66" s="240" t="str">
        <f>Language!$E$191</f>
        <v>many g.</v>
      </c>
      <c r="DT66" s="241" t="str">
        <f>Language!$E$181</f>
        <v>teams</v>
      </c>
      <c r="DV66" s="368">
        <f t="shared" ref="DV66:DV68" si="921">IFERROR(VLOOKUP(DV57,$B$57:$F$60,5,0),0)</f>
        <v>0</v>
      </c>
      <c r="DW66" s="368">
        <f t="shared" ref="DW66:DW67" si="922">IFERROR(VLOOKUP(DV62,$B$62:$F$63,5,0),0)</f>
        <v>0</v>
      </c>
      <c r="DX66" s="368">
        <f t="shared" ref="DX66:DX68" si="923">IFERROR(VLOOKUP(DV57,$D$57:$G$60,4,0),0)</f>
        <v>0</v>
      </c>
      <c r="DY66" s="305"/>
      <c r="DZ66" s="306"/>
      <c r="EA66" s="306"/>
      <c r="EB66" s="240" t="str">
        <f>Language!$E$186</f>
        <v>Final</v>
      </c>
      <c r="EC66" s="240" t="str">
        <f>Language!$E$178</f>
        <v>W/D/L</v>
      </c>
      <c r="ED66" s="240" t="str">
        <f>Language!$E$179</f>
        <v>GD</v>
      </c>
      <c r="EE66" s="240" t="str">
        <f>Language!$E$180</f>
        <v>exact</v>
      </c>
      <c r="EF66" s="240" t="str">
        <f>Language!$E$191</f>
        <v>many g.</v>
      </c>
      <c r="EG66" s="241" t="str">
        <f>Language!$E$181</f>
        <v>teams</v>
      </c>
      <c r="EI66" s="368">
        <f t="shared" ref="EI66:EI68" si="925">IFERROR(VLOOKUP(EI57,$B$57:$F$60,5,0),0)</f>
        <v>0</v>
      </c>
      <c r="EJ66" s="368">
        <f t="shared" ref="EJ66:EJ67" si="926">IFERROR(VLOOKUP(EI62,$B$62:$F$63,5,0),0)</f>
        <v>0</v>
      </c>
      <c r="EK66" s="368">
        <f t="shared" ref="EK66:EK68" si="927">IFERROR(VLOOKUP(EI57,$D$57:$G$60,4,0),0)</f>
        <v>0</v>
      </c>
      <c r="EL66" s="305"/>
      <c r="EM66" s="306"/>
      <c r="EN66" s="306"/>
      <c r="EO66" s="240" t="str">
        <f>Language!$E$186</f>
        <v>Final</v>
      </c>
      <c r="EP66" s="240" t="str">
        <f>Language!$E$178</f>
        <v>W/D/L</v>
      </c>
      <c r="EQ66" s="240" t="str">
        <f>Language!$E$179</f>
        <v>GD</v>
      </c>
      <c r="ER66" s="240" t="str">
        <f>Language!$E$180</f>
        <v>exact</v>
      </c>
      <c r="ES66" s="240" t="str">
        <f>Language!$E$191</f>
        <v>many g.</v>
      </c>
      <c r="ET66" s="241" t="str">
        <f>Language!$E$181</f>
        <v>teams</v>
      </c>
      <c r="EV66" s="368">
        <f t="shared" ref="EV66:EV68" si="929">IFERROR(VLOOKUP(EV57,$B$57:$F$60,5,0),0)</f>
        <v>0</v>
      </c>
      <c r="EW66" s="368">
        <f t="shared" ref="EW66:EW67" si="930">IFERROR(VLOOKUP(EV62,$B$62:$F$63,5,0),0)</f>
        <v>0</v>
      </c>
      <c r="EX66" s="368">
        <f t="shared" ref="EX66:EX68" si="931">IFERROR(VLOOKUP(EV57,$D$57:$G$60,4,0),0)</f>
        <v>0</v>
      </c>
      <c r="EY66" s="305"/>
      <c r="EZ66" s="306"/>
      <c r="FA66" s="306"/>
      <c r="FB66" s="240" t="str">
        <f>Language!$E$186</f>
        <v>Final</v>
      </c>
      <c r="FC66" s="240" t="str">
        <f>Language!$E$178</f>
        <v>W/D/L</v>
      </c>
      <c r="FD66" s="240" t="str">
        <f>Language!$E$179</f>
        <v>GD</v>
      </c>
      <c r="FE66" s="240" t="str">
        <f>Language!$E$180</f>
        <v>exact</v>
      </c>
      <c r="FF66" s="240" t="str">
        <f>Language!$E$191</f>
        <v>many g.</v>
      </c>
      <c r="FG66" s="241" t="str">
        <f>Language!$E$181</f>
        <v>teams</v>
      </c>
      <c r="FI66" s="368">
        <f t="shared" ref="FI66:FI68" si="933">IFERROR(VLOOKUP(FI57,$B$57:$F$60,5,0),0)</f>
        <v>0</v>
      </c>
      <c r="FJ66" s="368">
        <f t="shared" ref="FJ66:FJ67" si="934">IFERROR(VLOOKUP(FI62,$B$62:$F$63,5,0),0)</f>
        <v>0</v>
      </c>
      <c r="FK66" s="368">
        <f t="shared" ref="FK66:FK68" si="935">IFERROR(VLOOKUP(FI57,$D$57:$G$60,4,0),0)</f>
        <v>0</v>
      </c>
      <c r="FL66" s="305"/>
      <c r="FM66" s="306"/>
      <c r="FN66" s="306"/>
      <c r="FO66" s="240" t="str">
        <f>Language!$E$186</f>
        <v>Final</v>
      </c>
      <c r="FP66" s="240" t="str">
        <f>Language!$E$178</f>
        <v>W/D/L</v>
      </c>
      <c r="FQ66" s="240" t="str">
        <f>Language!$E$179</f>
        <v>GD</v>
      </c>
      <c r="FR66" s="240" t="str">
        <f>Language!$E$180</f>
        <v>exact</v>
      </c>
      <c r="FS66" s="240" t="str">
        <f>Language!$E$191</f>
        <v>many g.</v>
      </c>
      <c r="FT66" s="241" t="str">
        <f>Language!$E$181</f>
        <v>teams</v>
      </c>
      <c r="FV66" s="368">
        <f t="shared" ref="FV66:FV68" si="937">IFERROR(VLOOKUP(FV57,$B$57:$F$60,5,0),0)</f>
        <v>0</v>
      </c>
      <c r="FW66" s="368">
        <f t="shared" ref="FW66:FW67" si="938">IFERROR(VLOOKUP(FV62,$B$62:$F$63,5,0),0)</f>
        <v>0</v>
      </c>
      <c r="FX66" s="368">
        <f t="shared" ref="FX66:FX68" si="939">IFERROR(VLOOKUP(FV57,$D$57:$G$60,4,0),0)</f>
        <v>0</v>
      </c>
      <c r="FY66" s="305"/>
      <c r="FZ66" s="306"/>
      <c r="GA66" s="306"/>
      <c r="GB66" s="240" t="str">
        <f>Language!$E$186</f>
        <v>Final</v>
      </c>
      <c r="GC66" s="240" t="str">
        <f>Language!$E$178</f>
        <v>W/D/L</v>
      </c>
      <c r="GD66" s="240" t="str">
        <f>Language!$E$179</f>
        <v>GD</v>
      </c>
      <c r="GE66" s="240" t="str">
        <f>Language!$E$180</f>
        <v>exact</v>
      </c>
      <c r="GF66" s="240" t="str">
        <f>Language!$E$191</f>
        <v>many g.</v>
      </c>
      <c r="GG66" s="241" t="str">
        <f>Language!$E$181</f>
        <v>teams</v>
      </c>
      <c r="GI66" s="368">
        <f t="shared" ref="GI66:GI68" si="941">IFERROR(VLOOKUP(GI57,$B$57:$F$60,5,0),0)</f>
        <v>0</v>
      </c>
      <c r="GJ66" s="368">
        <f t="shared" ref="GJ66:GJ67" si="942">IFERROR(VLOOKUP(GI62,$B$62:$F$63,5,0),0)</f>
        <v>0</v>
      </c>
      <c r="GK66" s="368">
        <f t="shared" ref="GK66:GK68" si="943">IFERROR(VLOOKUP(GI57,$D$57:$G$60,4,0),0)</f>
        <v>0</v>
      </c>
      <c r="GL66" s="305"/>
      <c r="GM66" s="306"/>
      <c r="GN66" s="306"/>
      <c r="GO66" s="240" t="str">
        <f>Language!$E$186</f>
        <v>Final</v>
      </c>
      <c r="GP66" s="240" t="str">
        <f>Language!$E$178</f>
        <v>W/D/L</v>
      </c>
      <c r="GQ66" s="240" t="str">
        <f>Language!$E$179</f>
        <v>GD</v>
      </c>
      <c r="GR66" s="240" t="str">
        <f>Language!$E$180</f>
        <v>exact</v>
      </c>
      <c r="GS66" s="240" t="str">
        <f>Language!$E$191</f>
        <v>many g.</v>
      </c>
      <c r="GT66" s="241" t="str">
        <f>Language!$E$181</f>
        <v>teams</v>
      </c>
      <c r="GV66" s="368">
        <f t="shared" ref="GV66:GV68" si="945">IFERROR(VLOOKUP(GV57,$B$57:$F$60,5,0),0)</f>
        <v>0</v>
      </c>
      <c r="GW66" s="368">
        <f t="shared" ref="GW66:GW67" si="946">IFERROR(VLOOKUP(GV62,$B$62:$F$63,5,0),0)</f>
        <v>0</v>
      </c>
      <c r="GX66" s="368">
        <f t="shared" ref="GX66:GX68" si="947">IFERROR(VLOOKUP(GV57,$D$57:$G$60,4,0),0)</f>
        <v>0</v>
      </c>
      <c r="GY66" s="305"/>
      <c r="GZ66" s="306"/>
      <c r="HA66" s="306"/>
      <c r="HB66" s="240" t="str">
        <f>Language!$E$186</f>
        <v>Final</v>
      </c>
      <c r="HC66" s="240" t="str">
        <f>Language!$E$178</f>
        <v>W/D/L</v>
      </c>
      <c r="HD66" s="240" t="str">
        <f>Language!$E$179</f>
        <v>GD</v>
      </c>
      <c r="HE66" s="240" t="str">
        <f>Language!$E$180</f>
        <v>exact</v>
      </c>
      <c r="HF66" s="240" t="str">
        <f>Language!$E$191</f>
        <v>many g.</v>
      </c>
      <c r="HG66" s="241" t="str">
        <f>Language!$E$181</f>
        <v>teams</v>
      </c>
      <c r="HI66" s="368">
        <f t="shared" ref="HI66:HI68" si="949">IFERROR(VLOOKUP(HI57,$B$57:$F$60,5,0),0)</f>
        <v>0</v>
      </c>
      <c r="HJ66" s="368">
        <f t="shared" ref="HJ66:HJ67" si="950">IFERROR(VLOOKUP(HI62,$B$62:$F$63,5,0),0)</f>
        <v>0</v>
      </c>
      <c r="HK66" s="368">
        <f t="shared" ref="HK66:HK68" si="951">IFERROR(VLOOKUP(HI57,$D$57:$G$60,4,0),0)</f>
        <v>0</v>
      </c>
      <c r="HL66" s="305"/>
      <c r="HM66" s="306"/>
      <c r="HN66" s="306"/>
      <c r="HO66" s="240" t="str">
        <f>Language!$E$186</f>
        <v>Final</v>
      </c>
      <c r="HP66" s="240" t="str">
        <f>Language!$E$178</f>
        <v>W/D/L</v>
      </c>
      <c r="HQ66" s="240" t="str">
        <f>Language!$E$179</f>
        <v>GD</v>
      </c>
      <c r="HR66" s="240" t="str">
        <f>Language!$E$180</f>
        <v>exact</v>
      </c>
      <c r="HS66" s="240" t="str">
        <f>Language!$E$191</f>
        <v>many g.</v>
      </c>
      <c r="HT66" s="241" t="str">
        <f>Language!$E$181</f>
        <v>teams</v>
      </c>
      <c r="HV66" s="368">
        <f t="shared" ref="HV66:HV68" si="953">IFERROR(VLOOKUP(HV57,$B$57:$F$60,5,0),0)</f>
        <v>0</v>
      </c>
      <c r="HW66" s="368">
        <f t="shared" ref="HW66:HW67" si="954">IFERROR(VLOOKUP(HV62,$B$62:$F$63,5,0),0)</f>
        <v>0</v>
      </c>
      <c r="HX66" s="368">
        <f t="shared" ref="HX66:HX68" si="955">IFERROR(VLOOKUP(HV57,$D$57:$G$60,4,0),0)</f>
        <v>0</v>
      </c>
      <c r="HY66" s="305"/>
      <c r="HZ66" s="306"/>
      <c r="IA66" s="306"/>
      <c r="IB66" s="240" t="str">
        <f>Language!$E$186</f>
        <v>Final</v>
      </c>
      <c r="IC66" s="240" t="str">
        <f>Language!$E$178</f>
        <v>W/D/L</v>
      </c>
      <c r="ID66" s="240" t="str">
        <f>Language!$E$179</f>
        <v>GD</v>
      </c>
      <c r="IE66" s="240" t="str">
        <f>Language!$E$180</f>
        <v>exact</v>
      </c>
      <c r="IF66" s="240" t="str">
        <f>Language!$E$191</f>
        <v>many g.</v>
      </c>
      <c r="IG66" s="241" t="str">
        <f>Language!$E$181</f>
        <v>teams</v>
      </c>
      <c r="II66" s="368">
        <f t="shared" ref="II66:II68" si="957">IFERROR(VLOOKUP(II57,$B$57:$F$60,5,0),0)</f>
        <v>0</v>
      </c>
      <c r="IJ66" s="368">
        <f t="shared" ref="IJ66:IJ67" si="958">IFERROR(VLOOKUP(II62,$B$62:$F$63,5,0),0)</f>
        <v>0</v>
      </c>
      <c r="IK66" s="368">
        <f t="shared" ref="IK66:IK68" si="959">IFERROR(VLOOKUP(II57,$D$57:$G$60,4,0),0)</f>
        <v>0</v>
      </c>
      <c r="IL66" s="305"/>
      <c r="IM66" s="306"/>
      <c r="IN66" s="306"/>
      <c r="IO66" s="240" t="str">
        <f>Language!$E$186</f>
        <v>Final</v>
      </c>
      <c r="IP66" s="240" t="str">
        <f>Language!$E$178</f>
        <v>W/D/L</v>
      </c>
      <c r="IQ66" s="240" t="str">
        <f>Language!$E$179</f>
        <v>GD</v>
      </c>
      <c r="IR66" s="240" t="str">
        <f>Language!$E$180</f>
        <v>exact</v>
      </c>
      <c r="IS66" s="240" t="str">
        <f>Language!$E$191</f>
        <v>many g.</v>
      </c>
      <c r="IT66" s="241" t="str">
        <f>Language!$E$181</f>
        <v>teams</v>
      </c>
      <c r="IV66" s="368">
        <f t="shared" ref="IV66:IV68" si="961">IFERROR(VLOOKUP(IV57,$B$57:$F$60,5,0),0)</f>
        <v>0</v>
      </c>
      <c r="IW66" s="368">
        <f t="shared" ref="IW66:IW67" si="962">IFERROR(VLOOKUP(IV62,$B$62:$F$63,5,0),0)</f>
        <v>0</v>
      </c>
      <c r="IX66" s="368">
        <f t="shared" ref="IX66:IX68" si="963">IFERROR(VLOOKUP(IV57,$D$57:$G$60,4,0),0)</f>
        <v>0</v>
      </c>
      <c r="IY66" s="305"/>
      <c r="IZ66" s="306"/>
      <c r="JA66" s="306"/>
      <c r="JB66" s="240" t="str">
        <f>Language!$E$186</f>
        <v>Final</v>
      </c>
      <c r="JC66" s="240" t="str">
        <f>Language!$E$178</f>
        <v>W/D/L</v>
      </c>
      <c r="JD66" s="240" t="str">
        <f>Language!$E$179</f>
        <v>GD</v>
      </c>
      <c r="JE66" s="240" t="str">
        <f>Language!$E$180</f>
        <v>exact</v>
      </c>
      <c r="JF66" s="240" t="str">
        <f>Language!$E$191</f>
        <v>many g.</v>
      </c>
      <c r="JG66" s="241" t="str">
        <f>Language!$E$181</f>
        <v>teams</v>
      </c>
      <c r="JI66" s="368">
        <f t="shared" ref="JI66:JI68" si="965">IFERROR(VLOOKUP(JI57,$B$57:$F$60,5,0),0)</f>
        <v>0</v>
      </c>
      <c r="JJ66" s="368">
        <f t="shared" ref="JJ66:JJ67" si="966">IFERROR(VLOOKUP(JI62,$B$62:$F$63,5,0),0)</f>
        <v>0</v>
      </c>
      <c r="JK66" s="368">
        <f t="shared" ref="JK66:JK68" si="967">IFERROR(VLOOKUP(JI57,$D$57:$G$60,4,0),0)</f>
        <v>0</v>
      </c>
      <c r="JL66" s="305"/>
      <c r="JM66" s="306"/>
      <c r="JN66" s="306"/>
      <c r="JO66" s="240" t="str">
        <f>Language!$E$186</f>
        <v>Final</v>
      </c>
      <c r="JP66" s="240" t="str">
        <f>Language!$E$178</f>
        <v>W/D/L</v>
      </c>
      <c r="JQ66" s="240" t="str">
        <f>Language!$E$179</f>
        <v>GD</v>
      </c>
      <c r="JR66" s="240" t="str">
        <f>Language!$E$180</f>
        <v>exact</v>
      </c>
      <c r="JS66" s="240" t="str">
        <f>Language!$E$191</f>
        <v>many g.</v>
      </c>
      <c r="JT66" s="241" t="str">
        <f>Language!$E$181</f>
        <v>teams</v>
      </c>
      <c r="JV66" s="368">
        <f t="shared" ref="JV66:JV68" si="969">IFERROR(VLOOKUP(JV57,$B$57:$F$60,5,0),0)</f>
        <v>0</v>
      </c>
      <c r="JW66" s="368">
        <f t="shared" ref="JW66:JW67" si="970">IFERROR(VLOOKUP(JV62,$B$62:$F$63,5,0),0)</f>
        <v>0</v>
      </c>
      <c r="JX66" s="368">
        <f t="shared" ref="JX66:JX68" si="971">IFERROR(VLOOKUP(JV57,$D$57:$G$60,4,0),0)</f>
        <v>0</v>
      </c>
      <c r="JY66" s="305"/>
      <c r="JZ66" s="306"/>
      <c r="KA66" s="306"/>
      <c r="KB66" s="240" t="str">
        <f>Language!$E$186</f>
        <v>Final</v>
      </c>
      <c r="KC66" s="240" t="str">
        <f>Language!$E$178</f>
        <v>W/D/L</v>
      </c>
      <c r="KD66" s="240" t="str">
        <f>Language!$E$179</f>
        <v>GD</v>
      </c>
      <c r="KE66" s="240" t="str">
        <f>Language!$E$180</f>
        <v>exact</v>
      </c>
      <c r="KF66" s="240" t="str">
        <f>Language!$E$191</f>
        <v>many g.</v>
      </c>
      <c r="KG66" s="241" t="str">
        <f>Language!$E$181</f>
        <v>teams</v>
      </c>
      <c r="KI66" s="368">
        <f t="shared" ref="KI66:KI68" si="973">IFERROR(VLOOKUP(KI57,$B$57:$F$60,5,0),0)</f>
        <v>0</v>
      </c>
      <c r="KJ66" s="368">
        <f t="shared" ref="KJ66:KJ67" si="974">IFERROR(VLOOKUP(KI62,$B$62:$F$63,5,0),0)</f>
        <v>0</v>
      </c>
      <c r="KK66" s="368">
        <f t="shared" ref="KK66:KK68" si="975">IFERROR(VLOOKUP(KI57,$D$57:$G$60,4,0),0)</f>
        <v>0</v>
      </c>
      <c r="KL66" s="305"/>
      <c r="KM66" s="306"/>
      <c r="KN66" s="306"/>
      <c r="KO66" s="240" t="str">
        <f>Language!$E$186</f>
        <v>Final</v>
      </c>
      <c r="KP66" s="240" t="str">
        <f>Language!$E$178</f>
        <v>W/D/L</v>
      </c>
      <c r="KQ66" s="240" t="str">
        <f>Language!$E$179</f>
        <v>GD</v>
      </c>
      <c r="KR66" s="240" t="str">
        <f>Language!$E$180</f>
        <v>exact</v>
      </c>
      <c r="KS66" s="240" t="str">
        <f>Language!$E$191</f>
        <v>many g.</v>
      </c>
      <c r="KT66" s="241" t="str">
        <f>Language!$E$181</f>
        <v>teams</v>
      </c>
      <c r="KV66" s="368">
        <f t="shared" ref="KV66:KV68" si="977">IFERROR(VLOOKUP(KV57,$B$57:$F$60,5,0),0)</f>
        <v>0</v>
      </c>
      <c r="KW66" s="368">
        <f t="shared" ref="KW66:KW67" si="978">IFERROR(VLOOKUP(KV62,$B$62:$F$63,5,0),0)</f>
        <v>0</v>
      </c>
      <c r="KX66" s="368">
        <f t="shared" ref="KX66:KX68" si="979">IFERROR(VLOOKUP(KV57,$D$57:$G$60,4,0),0)</f>
        <v>0</v>
      </c>
      <c r="KY66" s="305"/>
      <c r="KZ66" s="306"/>
      <c r="LA66" s="306"/>
      <c r="LB66" s="240" t="str">
        <f>Language!$E$186</f>
        <v>Final</v>
      </c>
      <c r="LC66" s="240" t="str">
        <f>Language!$E$178</f>
        <v>W/D/L</v>
      </c>
      <c r="LD66" s="240" t="str">
        <f>Language!$E$179</f>
        <v>GD</v>
      </c>
      <c r="LE66" s="240" t="str">
        <f>Language!$E$180</f>
        <v>exact</v>
      </c>
      <c r="LF66" s="240" t="str">
        <f>Language!$E$191</f>
        <v>many g.</v>
      </c>
      <c r="LG66" s="241" t="str">
        <f>Language!$E$181</f>
        <v>teams</v>
      </c>
      <c r="LI66" s="368">
        <f t="shared" ref="LI66:LI68" si="981">IFERROR(VLOOKUP(LI57,$B$57:$F$60,5,0),0)</f>
        <v>0</v>
      </c>
      <c r="LJ66" s="368">
        <f t="shared" ref="LJ66:LJ67" si="982">IFERROR(VLOOKUP(LI62,$B$62:$F$63,5,0),0)</f>
        <v>0</v>
      </c>
      <c r="LK66" s="368">
        <f t="shared" ref="LK66:LK68" si="983">IFERROR(VLOOKUP(LI57,$D$57:$G$60,4,0),0)</f>
        <v>0</v>
      </c>
      <c r="LL66" s="305"/>
      <c r="LM66" s="306"/>
      <c r="LN66" s="306"/>
      <c r="LO66" s="240" t="str">
        <f>Language!$E$186</f>
        <v>Final</v>
      </c>
      <c r="LP66" s="240" t="str">
        <f>Language!$E$178</f>
        <v>W/D/L</v>
      </c>
      <c r="LQ66" s="240" t="str">
        <f>Language!$E$179</f>
        <v>GD</v>
      </c>
      <c r="LR66" s="240" t="str">
        <f>Language!$E$180</f>
        <v>exact</v>
      </c>
      <c r="LS66" s="240" t="str">
        <f>Language!$E$191</f>
        <v>many g.</v>
      </c>
      <c r="LT66" s="241" t="str">
        <f>Language!$E$181</f>
        <v>teams</v>
      </c>
      <c r="LV66" s="368">
        <f t="shared" ref="LV66:LV68" si="985">IFERROR(VLOOKUP(LV57,$B$57:$F$60,5,0),0)</f>
        <v>0</v>
      </c>
      <c r="LW66" s="368">
        <f t="shared" ref="LW66:LW67" si="986">IFERROR(VLOOKUP(LV62,$B$62:$F$63,5,0),0)</f>
        <v>0</v>
      </c>
      <c r="LX66" s="368">
        <f t="shared" ref="LX66:LX68" si="987">IFERROR(VLOOKUP(LV57,$D$57:$G$60,4,0),0)</f>
        <v>0</v>
      </c>
      <c r="LY66" s="305"/>
      <c r="LZ66" s="306"/>
      <c r="MA66" s="306"/>
      <c r="MB66" s="240" t="str">
        <f>Language!$E$186</f>
        <v>Final</v>
      </c>
      <c r="MC66" s="240" t="str">
        <f>Language!$E$178</f>
        <v>W/D/L</v>
      </c>
      <c r="MD66" s="240" t="str">
        <f>Language!$E$179</f>
        <v>GD</v>
      </c>
      <c r="ME66" s="240" t="str">
        <f>Language!$E$180</f>
        <v>exact</v>
      </c>
      <c r="MF66" s="240" t="str">
        <f>Language!$E$191</f>
        <v>many g.</v>
      </c>
      <c r="MG66" s="241" t="str">
        <f>Language!$E$181</f>
        <v>teams</v>
      </c>
    </row>
    <row r="67">
      <c r="A67" s="172"/>
      <c r="B67" s="172"/>
      <c r="F67" s="59"/>
      <c r="G67" s="59"/>
      <c r="H67" s="133"/>
      <c r="I67" s="368">
        <f t="shared" si="885"/>
        <v>0</v>
      </c>
      <c r="J67" s="368">
        <f t="shared" si="886"/>
        <v>0</v>
      </c>
      <c r="K67" s="368">
        <f t="shared" si="887"/>
        <v>0</v>
      </c>
      <c r="L67" s="307" t="str">
        <f>Language!$E$216</f>
        <v>Number:</v>
      </c>
      <c r="M67" s="308"/>
      <c r="N67" s="309"/>
      <c r="O67" s="255">
        <f>SUM(O65)</f>
        <v>0</v>
      </c>
      <c r="P67" s="255">
        <f>SUM(P6:P63)</f>
        <v>0</v>
      </c>
      <c r="Q67" s="255">
        <f t="shared" ref="Q67:S67" si="888">SUM(Q6:Q65)</f>
        <v>0</v>
      </c>
      <c r="R67" s="255">
        <f t="shared" si="888"/>
        <v>0</v>
      </c>
      <c r="S67" s="255">
        <f t="shared" si="888"/>
        <v>0</v>
      </c>
      <c r="T67" s="273">
        <f>SUM(T57:T65)</f>
        <v>0</v>
      </c>
      <c r="V67" s="368">
        <f t="shared" si="889"/>
        <v>0</v>
      </c>
      <c r="W67" s="368">
        <f t="shared" si="890"/>
        <v>0</v>
      </c>
      <c r="X67" s="368">
        <f t="shared" si="891"/>
        <v>0</v>
      </c>
      <c r="Y67" s="307" t="str">
        <f>Language!$E$216</f>
        <v>Number:</v>
      </c>
      <c r="Z67" s="308"/>
      <c r="AA67" s="309"/>
      <c r="AB67" s="255">
        <f>SUM(AB65)</f>
        <v>0</v>
      </c>
      <c r="AC67" s="255">
        <f>SUM(AC6:AC63)</f>
        <v>0</v>
      </c>
      <c r="AD67" s="255">
        <f t="shared" ref="AD67:AF67" si="892">SUM(AD6:AD65)</f>
        <v>0</v>
      </c>
      <c r="AE67" s="255">
        <f t="shared" si="892"/>
        <v>0</v>
      </c>
      <c r="AF67" s="255">
        <f t="shared" si="892"/>
        <v>0</v>
      </c>
      <c r="AG67" s="273">
        <f>SUM(AG57:AG65)</f>
        <v>0</v>
      </c>
      <c r="AI67" s="368">
        <f t="shared" si="893"/>
        <v>0</v>
      </c>
      <c r="AJ67" s="368">
        <f t="shared" si="894"/>
        <v>0</v>
      </c>
      <c r="AK67" s="368">
        <f t="shared" si="895"/>
        <v>0</v>
      </c>
      <c r="AL67" s="307" t="str">
        <f>Language!$E$216</f>
        <v>Number:</v>
      </c>
      <c r="AM67" s="308"/>
      <c r="AN67" s="309"/>
      <c r="AO67" s="255">
        <f>SUM(AO65)</f>
        <v>0</v>
      </c>
      <c r="AP67" s="255">
        <f>SUM(AP6:AP63)</f>
        <v>0</v>
      </c>
      <c r="AQ67" s="255">
        <f t="shared" ref="AQ67:AS67" si="896">SUM(AQ6:AQ65)</f>
        <v>0</v>
      </c>
      <c r="AR67" s="255">
        <f t="shared" si="896"/>
        <v>0</v>
      </c>
      <c r="AS67" s="255">
        <f t="shared" si="896"/>
        <v>0</v>
      </c>
      <c r="AT67" s="273">
        <f>SUM(AT57:AT65)</f>
        <v>0</v>
      </c>
      <c r="AV67" s="368">
        <f t="shared" si="897"/>
        <v>0</v>
      </c>
      <c r="AW67" s="368">
        <f t="shared" si="898"/>
        <v>0</v>
      </c>
      <c r="AX67" s="368">
        <f t="shared" si="899"/>
        <v>0</v>
      </c>
      <c r="AY67" s="307" t="str">
        <f>Language!$E$216</f>
        <v>Number:</v>
      </c>
      <c r="AZ67" s="308"/>
      <c r="BA67" s="309"/>
      <c r="BB67" s="255">
        <f>SUM(BB65)</f>
        <v>0</v>
      </c>
      <c r="BC67" s="255">
        <f>SUM(BC6:BC63)</f>
        <v>0</v>
      </c>
      <c r="BD67" s="255">
        <f t="shared" ref="BD67:BF67" si="900">SUM(BD6:BD65)</f>
        <v>0</v>
      </c>
      <c r="BE67" s="255">
        <f t="shared" si="900"/>
        <v>0</v>
      </c>
      <c r="BF67" s="255">
        <f t="shared" si="900"/>
        <v>0</v>
      </c>
      <c r="BG67" s="273">
        <f>SUM(BG57:BG65)</f>
        <v>0</v>
      </c>
      <c r="BI67" s="368">
        <f t="shared" si="901"/>
        <v>0</v>
      </c>
      <c r="BJ67" s="368">
        <f t="shared" si="902"/>
        <v>0</v>
      </c>
      <c r="BK67" s="368">
        <f t="shared" si="903"/>
        <v>0</v>
      </c>
      <c r="BL67" s="307" t="str">
        <f>Language!$E$216</f>
        <v>Number:</v>
      </c>
      <c r="BM67" s="308"/>
      <c r="BN67" s="309"/>
      <c r="BO67" s="255">
        <f>SUM(BO65)</f>
        <v>0</v>
      </c>
      <c r="BP67" s="255">
        <f>SUM(BP6:BP63)</f>
        <v>0</v>
      </c>
      <c r="BQ67" s="255">
        <f t="shared" ref="BQ67:BS67" si="904">SUM(BQ6:BQ65)</f>
        <v>0</v>
      </c>
      <c r="BR67" s="255">
        <f t="shared" si="904"/>
        <v>0</v>
      </c>
      <c r="BS67" s="255">
        <f t="shared" si="904"/>
        <v>0</v>
      </c>
      <c r="BT67" s="273">
        <f>SUM(BT57:BT65)</f>
        <v>0</v>
      </c>
      <c r="BV67" s="368">
        <f t="shared" si="905"/>
        <v>0</v>
      </c>
      <c r="BW67" s="368">
        <f t="shared" si="906"/>
        <v>0</v>
      </c>
      <c r="BX67" s="368">
        <f t="shared" si="907"/>
        <v>0</v>
      </c>
      <c r="BY67" s="307" t="str">
        <f>Language!$E$216</f>
        <v>Number:</v>
      </c>
      <c r="BZ67" s="308"/>
      <c r="CA67" s="309"/>
      <c r="CB67" s="255">
        <f>SUM(CB65)</f>
        <v>0</v>
      </c>
      <c r="CC67" s="255">
        <f>SUM(CC6:CC63)</f>
        <v>0</v>
      </c>
      <c r="CD67" s="255">
        <f t="shared" ref="CD67:CF67" si="908">SUM(CD6:CD65)</f>
        <v>0</v>
      </c>
      <c r="CE67" s="255">
        <f t="shared" si="908"/>
        <v>0</v>
      </c>
      <c r="CF67" s="255">
        <f t="shared" si="908"/>
        <v>0</v>
      </c>
      <c r="CG67" s="273">
        <f>SUM(CG57:CG65)</f>
        <v>0</v>
      </c>
      <c r="CI67" s="368">
        <f t="shared" si="909"/>
        <v>0</v>
      </c>
      <c r="CJ67" s="368">
        <f t="shared" si="910"/>
        <v>0</v>
      </c>
      <c r="CK67" s="368">
        <f t="shared" si="911"/>
        <v>0</v>
      </c>
      <c r="CL67" s="307" t="str">
        <f>Language!$E$216</f>
        <v>Number:</v>
      </c>
      <c r="CM67" s="308"/>
      <c r="CN67" s="309"/>
      <c r="CO67" s="255">
        <f>SUM(CO65)</f>
        <v>0</v>
      </c>
      <c r="CP67" s="255">
        <f>SUM(CP6:CP63)</f>
        <v>0</v>
      </c>
      <c r="CQ67" s="255">
        <f t="shared" ref="CQ67:CS67" si="912">SUM(CQ6:CQ65)</f>
        <v>0</v>
      </c>
      <c r="CR67" s="255">
        <f t="shared" si="912"/>
        <v>0</v>
      </c>
      <c r="CS67" s="255">
        <f t="shared" si="912"/>
        <v>0</v>
      </c>
      <c r="CT67" s="273">
        <f>SUM(CT57:CT65)</f>
        <v>0</v>
      </c>
      <c r="CV67" s="368">
        <f t="shared" si="913"/>
        <v>0</v>
      </c>
      <c r="CW67" s="368">
        <f t="shared" si="914"/>
        <v>0</v>
      </c>
      <c r="CX67" s="368">
        <f t="shared" si="915"/>
        <v>0</v>
      </c>
      <c r="CY67" s="307" t="str">
        <f>Language!$E$216</f>
        <v>Number:</v>
      </c>
      <c r="CZ67" s="308"/>
      <c r="DA67" s="309"/>
      <c r="DB67" s="255">
        <f>SUM(DB65)</f>
        <v>0</v>
      </c>
      <c r="DC67" s="255">
        <f>SUM(DC6:DC63)</f>
        <v>0</v>
      </c>
      <c r="DD67" s="255">
        <f t="shared" ref="DD67:DF67" si="916">SUM(DD6:DD65)</f>
        <v>0</v>
      </c>
      <c r="DE67" s="255">
        <f t="shared" si="916"/>
        <v>0</v>
      </c>
      <c r="DF67" s="255">
        <f t="shared" si="916"/>
        <v>0</v>
      </c>
      <c r="DG67" s="273">
        <f>SUM(DG57:DG65)</f>
        <v>0</v>
      </c>
      <c r="DI67" s="368">
        <f t="shared" si="917"/>
        <v>0</v>
      </c>
      <c r="DJ67" s="368">
        <f t="shared" si="918"/>
        <v>0</v>
      </c>
      <c r="DK67" s="368">
        <f t="shared" si="919"/>
        <v>0</v>
      </c>
      <c r="DL67" s="307" t="str">
        <f>Language!$E$216</f>
        <v>Number:</v>
      </c>
      <c r="DM67" s="308"/>
      <c r="DN67" s="309"/>
      <c r="DO67" s="255">
        <f>SUM(DO65)</f>
        <v>0</v>
      </c>
      <c r="DP67" s="255">
        <f>SUM(DP6:DP63)</f>
        <v>0</v>
      </c>
      <c r="DQ67" s="255">
        <f t="shared" ref="DQ67:DS67" si="920">SUM(DQ6:DQ65)</f>
        <v>0</v>
      </c>
      <c r="DR67" s="255">
        <f t="shared" si="920"/>
        <v>0</v>
      </c>
      <c r="DS67" s="255">
        <f t="shared" si="920"/>
        <v>0</v>
      </c>
      <c r="DT67" s="273">
        <f>SUM(DT57:DT65)</f>
        <v>0</v>
      </c>
      <c r="DV67" s="368">
        <f t="shared" si="921"/>
        <v>0</v>
      </c>
      <c r="DW67" s="368">
        <f t="shared" si="922"/>
        <v>0</v>
      </c>
      <c r="DX67" s="368">
        <f t="shared" si="923"/>
        <v>0</v>
      </c>
      <c r="DY67" s="307" t="str">
        <f>Language!$E$216</f>
        <v>Number:</v>
      </c>
      <c r="DZ67" s="308"/>
      <c r="EA67" s="309"/>
      <c r="EB67" s="255">
        <f>SUM(EB65)</f>
        <v>0</v>
      </c>
      <c r="EC67" s="255">
        <f>SUM(EC6:EC63)</f>
        <v>0</v>
      </c>
      <c r="ED67" s="255">
        <f t="shared" ref="ED67:EF67" si="924">SUM(ED6:ED65)</f>
        <v>0</v>
      </c>
      <c r="EE67" s="255">
        <f t="shared" si="924"/>
        <v>0</v>
      </c>
      <c r="EF67" s="255">
        <f t="shared" si="924"/>
        <v>0</v>
      </c>
      <c r="EG67" s="273">
        <f>SUM(EG57:EG65)</f>
        <v>0</v>
      </c>
      <c r="EI67" s="368">
        <f t="shared" si="925"/>
        <v>0</v>
      </c>
      <c r="EJ67" s="368">
        <f t="shared" si="926"/>
        <v>0</v>
      </c>
      <c r="EK67" s="368">
        <f t="shared" si="927"/>
        <v>0</v>
      </c>
      <c r="EL67" s="307" t="str">
        <f>Language!$E$216</f>
        <v>Number:</v>
      </c>
      <c r="EM67" s="308"/>
      <c r="EN67" s="309"/>
      <c r="EO67" s="255">
        <f>SUM(EO65)</f>
        <v>0</v>
      </c>
      <c r="EP67" s="255">
        <f>SUM(EP6:EP63)</f>
        <v>0</v>
      </c>
      <c r="EQ67" s="255">
        <f t="shared" ref="EQ67:ES67" si="928">SUM(EQ6:EQ65)</f>
        <v>0</v>
      </c>
      <c r="ER67" s="255">
        <f t="shared" si="928"/>
        <v>0</v>
      </c>
      <c r="ES67" s="255">
        <f t="shared" si="928"/>
        <v>0</v>
      </c>
      <c r="ET67" s="273">
        <f>SUM(ET57:ET65)</f>
        <v>0</v>
      </c>
      <c r="EV67" s="368">
        <f t="shared" si="929"/>
        <v>0</v>
      </c>
      <c r="EW67" s="368">
        <f t="shared" si="930"/>
        <v>0</v>
      </c>
      <c r="EX67" s="368">
        <f t="shared" si="931"/>
        <v>0</v>
      </c>
      <c r="EY67" s="307" t="str">
        <f>Language!$E$216</f>
        <v>Number:</v>
      </c>
      <c r="EZ67" s="308"/>
      <c r="FA67" s="309"/>
      <c r="FB67" s="255">
        <f>SUM(FB65)</f>
        <v>0</v>
      </c>
      <c r="FC67" s="255">
        <f>SUM(FC6:FC63)</f>
        <v>0</v>
      </c>
      <c r="FD67" s="255">
        <f t="shared" ref="FD67:FF67" si="932">SUM(FD6:FD65)</f>
        <v>0</v>
      </c>
      <c r="FE67" s="255">
        <f t="shared" si="932"/>
        <v>0</v>
      </c>
      <c r="FF67" s="255">
        <f t="shared" si="932"/>
        <v>0</v>
      </c>
      <c r="FG67" s="273">
        <f>SUM(FG57:FG65)</f>
        <v>0</v>
      </c>
      <c r="FI67" s="368">
        <f t="shared" si="933"/>
        <v>0</v>
      </c>
      <c r="FJ67" s="368">
        <f t="shared" si="934"/>
        <v>0</v>
      </c>
      <c r="FK67" s="368">
        <f t="shared" si="935"/>
        <v>0</v>
      </c>
      <c r="FL67" s="307" t="str">
        <f>Language!$E$216</f>
        <v>Number:</v>
      </c>
      <c r="FM67" s="308"/>
      <c r="FN67" s="309"/>
      <c r="FO67" s="255">
        <f>SUM(FO65)</f>
        <v>0</v>
      </c>
      <c r="FP67" s="255">
        <f>SUM(FP6:FP63)</f>
        <v>0</v>
      </c>
      <c r="FQ67" s="255">
        <f t="shared" ref="FQ67:FS67" si="936">SUM(FQ6:FQ65)</f>
        <v>0</v>
      </c>
      <c r="FR67" s="255">
        <f t="shared" si="936"/>
        <v>0</v>
      </c>
      <c r="FS67" s="255">
        <f t="shared" si="936"/>
        <v>0</v>
      </c>
      <c r="FT67" s="273">
        <f>SUM(FT57:FT65)</f>
        <v>0</v>
      </c>
      <c r="FV67" s="368">
        <f t="shared" si="937"/>
        <v>0</v>
      </c>
      <c r="FW67" s="368">
        <f t="shared" si="938"/>
        <v>0</v>
      </c>
      <c r="FX67" s="368">
        <f t="shared" si="939"/>
        <v>0</v>
      </c>
      <c r="FY67" s="307" t="str">
        <f>Language!$E$216</f>
        <v>Number:</v>
      </c>
      <c r="FZ67" s="308"/>
      <c r="GA67" s="309"/>
      <c r="GB67" s="255">
        <f>SUM(GB65)</f>
        <v>0</v>
      </c>
      <c r="GC67" s="255">
        <f>SUM(GC6:GC63)</f>
        <v>0</v>
      </c>
      <c r="GD67" s="255">
        <f t="shared" ref="GD67:GF67" si="940">SUM(GD6:GD65)</f>
        <v>0</v>
      </c>
      <c r="GE67" s="255">
        <f t="shared" si="940"/>
        <v>0</v>
      </c>
      <c r="GF67" s="255">
        <f t="shared" si="940"/>
        <v>0</v>
      </c>
      <c r="GG67" s="273">
        <f>SUM(GG57:GG65)</f>
        <v>0</v>
      </c>
      <c r="GI67" s="368">
        <f t="shared" si="941"/>
        <v>0</v>
      </c>
      <c r="GJ67" s="368">
        <f t="shared" si="942"/>
        <v>0</v>
      </c>
      <c r="GK67" s="368">
        <f t="shared" si="943"/>
        <v>0</v>
      </c>
      <c r="GL67" s="307" t="str">
        <f>Language!$E$216</f>
        <v>Number:</v>
      </c>
      <c r="GM67" s="308"/>
      <c r="GN67" s="309"/>
      <c r="GO67" s="255">
        <f>SUM(GO65)</f>
        <v>0</v>
      </c>
      <c r="GP67" s="255">
        <f>SUM(GP6:GP63)</f>
        <v>0</v>
      </c>
      <c r="GQ67" s="255">
        <f t="shared" ref="GQ67:GS67" si="944">SUM(GQ6:GQ65)</f>
        <v>0</v>
      </c>
      <c r="GR67" s="255">
        <f t="shared" si="944"/>
        <v>0</v>
      </c>
      <c r="GS67" s="255">
        <f t="shared" si="944"/>
        <v>0</v>
      </c>
      <c r="GT67" s="273">
        <f>SUM(GT57:GT65)</f>
        <v>0</v>
      </c>
      <c r="GV67" s="368">
        <f t="shared" si="945"/>
        <v>0</v>
      </c>
      <c r="GW67" s="368">
        <f t="shared" si="946"/>
        <v>0</v>
      </c>
      <c r="GX67" s="368">
        <f t="shared" si="947"/>
        <v>0</v>
      </c>
      <c r="GY67" s="307" t="str">
        <f>Language!$E$216</f>
        <v>Number:</v>
      </c>
      <c r="GZ67" s="308"/>
      <c r="HA67" s="309"/>
      <c r="HB67" s="255">
        <f>SUM(HB65)</f>
        <v>0</v>
      </c>
      <c r="HC67" s="255">
        <f>SUM(HC6:HC63)</f>
        <v>0</v>
      </c>
      <c r="HD67" s="255">
        <f t="shared" ref="HD67:HF67" si="948">SUM(HD6:HD65)</f>
        <v>0</v>
      </c>
      <c r="HE67" s="255">
        <f t="shared" si="948"/>
        <v>0</v>
      </c>
      <c r="HF67" s="255">
        <f t="shared" si="948"/>
        <v>0</v>
      </c>
      <c r="HG67" s="273">
        <f>SUM(HG57:HG65)</f>
        <v>0</v>
      </c>
      <c r="HI67" s="368">
        <f t="shared" si="949"/>
        <v>0</v>
      </c>
      <c r="HJ67" s="368">
        <f t="shared" si="950"/>
        <v>0</v>
      </c>
      <c r="HK67" s="368">
        <f t="shared" si="951"/>
        <v>0</v>
      </c>
      <c r="HL67" s="307" t="str">
        <f>Language!$E$216</f>
        <v>Number:</v>
      </c>
      <c r="HM67" s="308"/>
      <c r="HN67" s="309"/>
      <c r="HO67" s="255">
        <f>SUM(HO65)</f>
        <v>0</v>
      </c>
      <c r="HP67" s="255">
        <f>SUM(HP6:HP63)</f>
        <v>0</v>
      </c>
      <c r="HQ67" s="255">
        <f t="shared" ref="HQ67:HS67" si="952">SUM(HQ6:HQ65)</f>
        <v>0</v>
      </c>
      <c r="HR67" s="255">
        <f t="shared" si="952"/>
        <v>0</v>
      </c>
      <c r="HS67" s="255">
        <f t="shared" si="952"/>
        <v>0</v>
      </c>
      <c r="HT67" s="273">
        <f>SUM(HT57:HT65)</f>
        <v>0</v>
      </c>
      <c r="HV67" s="368">
        <f t="shared" si="953"/>
        <v>0</v>
      </c>
      <c r="HW67" s="368">
        <f t="shared" si="954"/>
        <v>0</v>
      </c>
      <c r="HX67" s="368">
        <f t="shared" si="955"/>
        <v>0</v>
      </c>
      <c r="HY67" s="307" t="str">
        <f>Language!$E$216</f>
        <v>Number:</v>
      </c>
      <c r="HZ67" s="308"/>
      <c r="IA67" s="309"/>
      <c r="IB67" s="255">
        <f>SUM(IB65)</f>
        <v>0</v>
      </c>
      <c r="IC67" s="255">
        <f>SUM(IC6:IC63)</f>
        <v>0</v>
      </c>
      <c r="ID67" s="255">
        <f t="shared" ref="ID67:IF67" si="956">SUM(ID6:ID65)</f>
        <v>0</v>
      </c>
      <c r="IE67" s="255">
        <f t="shared" si="956"/>
        <v>0</v>
      </c>
      <c r="IF67" s="255">
        <f t="shared" si="956"/>
        <v>0</v>
      </c>
      <c r="IG67" s="273">
        <f>SUM(IG57:IG65)</f>
        <v>0</v>
      </c>
      <c r="II67" s="368">
        <f t="shared" si="957"/>
        <v>0</v>
      </c>
      <c r="IJ67" s="368">
        <f t="shared" si="958"/>
        <v>0</v>
      </c>
      <c r="IK67" s="368">
        <f t="shared" si="959"/>
        <v>0</v>
      </c>
      <c r="IL67" s="307" t="str">
        <f>Language!$E$216</f>
        <v>Number:</v>
      </c>
      <c r="IM67" s="308"/>
      <c r="IN67" s="309"/>
      <c r="IO67" s="255">
        <f>SUM(IO65)</f>
        <v>0</v>
      </c>
      <c r="IP67" s="255">
        <f>SUM(IP6:IP63)</f>
        <v>0</v>
      </c>
      <c r="IQ67" s="255">
        <f t="shared" ref="IQ67:IS67" si="960">SUM(IQ6:IQ65)</f>
        <v>0</v>
      </c>
      <c r="IR67" s="255">
        <f t="shared" si="960"/>
        <v>0</v>
      </c>
      <c r="IS67" s="255">
        <f t="shared" si="960"/>
        <v>0</v>
      </c>
      <c r="IT67" s="273">
        <f>SUM(IT57:IT65)</f>
        <v>0</v>
      </c>
      <c r="IV67" s="368">
        <f t="shared" si="961"/>
        <v>0</v>
      </c>
      <c r="IW67" s="368">
        <f t="shared" si="962"/>
        <v>0</v>
      </c>
      <c r="IX67" s="368">
        <f t="shared" si="963"/>
        <v>0</v>
      </c>
      <c r="IY67" s="307" t="str">
        <f>Language!$E$216</f>
        <v>Number:</v>
      </c>
      <c r="IZ67" s="308"/>
      <c r="JA67" s="309"/>
      <c r="JB67" s="255">
        <f>SUM(JB65)</f>
        <v>0</v>
      </c>
      <c r="JC67" s="255">
        <f>SUM(JC6:JC63)</f>
        <v>0</v>
      </c>
      <c r="JD67" s="255">
        <f t="shared" ref="JD67:JF67" si="964">SUM(JD6:JD65)</f>
        <v>0</v>
      </c>
      <c r="JE67" s="255">
        <f t="shared" si="964"/>
        <v>0</v>
      </c>
      <c r="JF67" s="255">
        <f t="shared" si="964"/>
        <v>0</v>
      </c>
      <c r="JG67" s="273">
        <f>SUM(JG57:JG65)</f>
        <v>0</v>
      </c>
      <c r="JI67" s="368">
        <f t="shared" si="965"/>
        <v>0</v>
      </c>
      <c r="JJ67" s="368">
        <f t="shared" si="966"/>
        <v>0</v>
      </c>
      <c r="JK67" s="368">
        <f t="shared" si="967"/>
        <v>0</v>
      </c>
      <c r="JL67" s="307" t="str">
        <f>Language!$E$216</f>
        <v>Number:</v>
      </c>
      <c r="JM67" s="308"/>
      <c r="JN67" s="309"/>
      <c r="JO67" s="255">
        <f>SUM(JO65)</f>
        <v>0</v>
      </c>
      <c r="JP67" s="255">
        <f>SUM(JP6:JP63)</f>
        <v>0</v>
      </c>
      <c r="JQ67" s="255">
        <f t="shared" ref="JQ67:JS67" si="968">SUM(JQ6:JQ65)</f>
        <v>0</v>
      </c>
      <c r="JR67" s="255">
        <f t="shared" si="968"/>
        <v>0</v>
      </c>
      <c r="JS67" s="255">
        <f t="shared" si="968"/>
        <v>0</v>
      </c>
      <c r="JT67" s="273">
        <f>SUM(JT57:JT65)</f>
        <v>0</v>
      </c>
      <c r="JV67" s="368">
        <f t="shared" si="969"/>
        <v>0</v>
      </c>
      <c r="JW67" s="368">
        <f t="shared" si="970"/>
        <v>0</v>
      </c>
      <c r="JX67" s="368">
        <f t="shared" si="971"/>
        <v>0</v>
      </c>
      <c r="JY67" s="307" t="str">
        <f>Language!$E$216</f>
        <v>Number:</v>
      </c>
      <c r="JZ67" s="308"/>
      <c r="KA67" s="309"/>
      <c r="KB67" s="255">
        <f>SUM(KB65)</f>
        <v>0</v>
      </c>
      <c r="KC67" s="255">
        <f>SUM(KC6:KC63)</f>
        <v>0</v>
      </c>
      <c r="KD67" s="255">
        <f t="shared" ref="KD67:KF67" si="972">SUM(KD6:KD65)</f>
        <v>0</v>
      </c>
      <c r="KE67" s="255">
        <f t="shared" si="972"/>
        <v>0</v>
      </c>
      <c r="KF67" s="255">
        <f t="shared" si="972"/>
        <v>0</v>
      </c>
      <c r="KG67" s="273">
        <f>SUM(KG57:KG65)</f>
        <v>0</v>
      </c>
      <c r="KI67" s="368">
        <f t="shared" si="973"/>
        <v>0</v>
      </c>
      <c r="KJ67" s="368">
        <f t="shared" si="974"/>
        <v>0</v>
      </c>
      <c r="KK67" s="368">
        <f t="shared" si="975"/>
        <v>0</v>
      </c>
      <c r="KL67" s="307" t="str">
        <f>Language!$E$216</f>
        <v>Number:</v>
      </c>
      <c r="KM67" s="308"/>
      <c r="KN67" s="309"/>
      <c r="KO67" s="255">
        <f>SUM(KO65)</f>
        <v>0</v>
      </c>
      <c r="KP67" s="255">
        <f>SUM(KP6:KP63)</f>
        <v>0</v>
      </c>
      <c r="KQ67" s="255">
        <f t="shared" ref="KQ67:KS67" si="976">SUM(KQ6:KQ65)</f>
        <v>0</v>
      </c>
      <c r="KR67" s="255">
        <f t="shared" si="976"/>
        <v>0</v>
      </c>
      <c r="KS67" s="255">
        <f t="shared" si="976"/>
        <v>0</v>
      </c>
      <c r="KT67" s="273">
        <f>SUM(KT57:KT65)</f>
        <v>0</v>
      </c>
      <c r="KV67" s="368">
        <f t="shared" si="977"/>
        <v>0</v>
      </c>
      <c r="KW67" s="368">
        <f t="shared" si="978"/>
        <v>0</v>
      </c>
      <c r="KX67" s="368">
        <f t="shared" si="979"/>
        <v>0</v>
      </c>
      <c r="KY67" s="307" t="str">
        <f>Language!$E$216</f>
        <v>Number:</v>
      </c>
      <c r="KZ67" s="308"/>
      <c r="LA67" s="309"/>
      <c r="LB67" s="255">
        <f>SUM(LB65)</f>
        <v>0</v>
      </c>
      <c r="LC67" s="255">
        <f>SUM(LC6:LC63)</f>
        <v>0</v>
      </c>
      <c r="LD67" s="255">
        <f t="shared" ref="LD67:LF67" si="980">SUM(LD6:LD65)</f>
        <v>0</v>
      </c>
      <c r="LE67" s="255">
        <f t="shared" si="980"/>
        <v>0</v>
      </c>
      <c r="LF67" s="255">
        <f t="shared" si="980"/>
        <v>0</v>
      </c>
      <c r="LG67" s="273">
        <f>SUM(LG57:LG65)</f>
        <v>0</v>
      </c>
      <c r="LI67" s="368">
        <f t="shared" si="981"/>
        <v>0</v>
      </c>
      <c r="LJ67" s="368">
        <f t="shared" si="982"/>
        <v>0</v>
      </c>
      <c r="LK67" s="368">
        <f t="shared" si="983"/>
        <v>0</v>
      </c>
      <c r="LL67" s="307" t="str">
        <f>Language!$E$216</f>
        <v>Number:</v>
      </c>
      <c r="LM67" s="308"/>
      <c r="LN67" s="309"/>
      <c r="LO67" s="255">
        <f>SUM(LO65)</f>
        <v>0</v>
      </c>
      <c r="LP67" s="255">
        <f>SUM(LP6:LP63)</f>
        <v>0</v>
      </c>
      <c r="LQ67" s="255">
        <f t="shared" ref="LQ67:LS67" si="984">SUM(LQ6:LQ65)</f>
        <v>0</v>
      </c>
      <c r="LR67" s="255">
        <f t="shared" si="984"/>
        <v>0</v>
      </c>
      <c r="LS67" s="255">
        <f t="shared" si="984"/>
        <v>0</v>
      </c>
      <c r="LT67" s="273">
        <f>SUM(LT57:LT65)</f>
        <v>0</v>
      </c>
      <c r="LV67" s="368">
        <f t="shared" si="985"/>
        <v>0</v>
      </c>
      <c r="LW67" s="368">
        <f t="shared" si="986"/>
        <v>0</v>
      </c>
      <c r="LX67" s="368">
        <f t="shared" si="987"/>
        <v>0</v>
      </c>
      <c r="LY67" s="307" t="str">
        <f>Language!$E$216</f>
        <v>Number:</v>
      </c>
      <c r="LZ67" s="308"/>
      <c r="MA67" s="309"/>
      <c r="MB67" s="255">
        <f>SUM(MB65)</f>
        <v>0</v>
      </c>
      <c r="MC67" s="255">
        <f>SUM(MC6:MC63)</f>
        <v>0</v>
      </c>
      <c r="MD67" s="255">
        <f t="shared" ref="MD67:MF67" si="988">SUM(MD6:MD65)</f>
        <v>0</v>
      </c>
      <c r="ME67" s="255">
        <f t="shared" si="988"/>
        <v>0</v>
      </c>
      <c r="MF67" s="255">
        <f t="shared" si="988"/>
        <v>0</v>
      </c>
      <c r="MG67" s="273">
        <f>SUM(MG57:MG65)</f>
        <v>0</v>
      </c>
    </row>
    <row r="68" ht="16.5" hidden="1" customHeight="1">
      <c r="A68" s="172"/>
      <c r="B68" s="172"/>
      <c r="F68" s="59"/>
      <c r="G68" s="59"/>
      <c r="H68" s="133"/>
      <c r="I68" s="368">
        <f t="shared" si="885"/>
        <v>0</v>
      </c>
      <c r="J68" s="368">
        <f>IFERROR(VLOOKUP(I62,$D$62:$G$63,4,0),0)</f>
        <v>0</v>
      </c>
      <c r="K68" s="368">
        <f t="shared" si="887"/>
        <v>0</v>
      </c>
      <c r="L68" s="307" t="str">
        <f>Language!$E$175</f>
        <v>Points:</v>
      </c>
      <c r="M68" s="308"/>
      <c r="N68" s="309"/>
      <c r="O68" s="255">
        <f>O67*PrSettings!$F$9</f>
        <v>0</v>
      </c>
      <c r="P68" s="255">
        <f>P67*PrSettings!$F$4</f>
        <v>0</v>
      </c>
      <c r="Q68" s="255">
        <f>Q67*PrSettings!$F$5</f>
        <v>0</v>
      </c>
      <c r="R68" s="255">
        <f>R67*PrSettings!$F$6</f>
        <v>0</v>
      </c>
      <c r="S68" s="255">
        <f>S67*PrSettings!$F$7</f>
        <v>0</v>
      </c>
      <c r="T68" s="273">
        <f>T67*PrSettings!$F$8</f>
        <v>0</v>
      </c>
      <c r="V68" s="368">
        <f t="shared" si="889"/>
        <v>0</v>
      </c>
      <c r="W68" s="368">
        <f>IFERROR(VLOOKUP(V62,$D$62:$G$63,4,0),0)</f>
        <v>0</v>
      </c>
      <c r="X68" s="368">
        <f t="shared" si="891"/>
        <v>0</v>
      </c>
      <c r="Y68" s="307" t="str">
        <f>Language!$E$175</f>
        <v>Points:</v>
      </c>
      <c r="Z68" s="308"/>
      <c r="AA68" s="309"/>
      <c r="AB68" s="255">
        <f>AB67*PrSettings!$F$9</f>
        <v>0</v>
      </c>
      <c r="AC68" s="255">
        <f>AC67*PrSettings!$F$4</f>
        <v>0</v>
      </c>
      <c r="AD68" s="255">
        <f>AD67*PrSettings!$F$5</f>
        <v>0</v>
      </c>
      <c r="AE68" s="255">
        <f>AE67*PrSettings!$F$6</f>
        <v>0</v>
      </c>
      <c r="AF68" s="255">
        <f>AF67*PrSettings!$F$7</f>
        <v>0</v>
      </c>
      <c r="AG68" s="273">
        <f>AG67*PrSettings!$F$8</f>
        <v>0</v>
      </c>
      <c r="AI68" s="368">
        <f t="shared" si="893"/>
        <v>0</v>
      </c>
      <c r="AJ68" s="368">
        <f>IFERROR(VLOOKUP(AI62,$D$62:$G$63,4,0),0)</f>
        <v>0</v>
      </c>
      <c r="AK68" s="368">
        <f t="shared" si="895"/>
        <v>0</v>
      </c>
      <c r="AL68" s="307" t="str">
        <f>Language!$E$175</f>
        <v>Points:</v>
      </c>
      <c r="AM68" s="308"/>
      <c r="AN68" s="309"/>
      <c r="AO68" s="255">
        <f>AO67*PrSettings!$F$9</f>
        <v>0</v>
      </c>
      <c r="AP68" s="255">
        <f>AP67*PrSettings!$F$4</f>
        <v>0</v>
      </c>
      <c r="AQ68" s="255">
        <f>AQ67*PrSettings!$F$5</f>
        <v>0</v>
      </c>
      <c r="AR68" s="255">
        <f>AR67*PrSettings!$F$6</f>
        <v>0</v>
      </c>
      <c r="AS68" s="255">
        <f>AS67*PrSettings!$F$7</f>
        <v>0</v>
      </c>
      <c r="AT68" s="273">
        <f>AT67*PrSettings!$F$8</f>
        <v>0</v>
      </c>
      <c r="AV68" s="368">
        <f t="shared" si="897"/>
        <v>0</v>
      </c>
      <c r="AW68" s="368">
        <f>IFERROR(VLOOKUP(AV62,$D$62:$G$63,4,0),0)</f>
        <v>0</v>
      </c>
      <c r="AX68" s="368">
        <f t="shared" si="899"/>
        <v>0</v>
      </c>
      <c r="AY68" s="307" t="str">
        <f>Language!$E$175</f>
        <v>Points:</v>
      </c>
      <c r="AZ68" s="308"/>
      <c r="BA68" s="309"/>
      <c r="BB68" s="255">
        <f>BB67*PrSettings!$F$9</f>
        <v>0</v>
      </c>
      <c r="BC68" s="255">
        <f>BC67*PrSettings!$F$4</f>
        <v>0</v>
      </c>
      <c r="BD68" s="255">
        <f>BD67*PrSettings!$F$5</f>
        <v>0</v>
      </c>
      <c r="BE68" s="255">
        <f>BE67*PrSettings!$F$6</f>
        <v>0</v>
      </c>
      <c r="BF68" s="255">
        <f>BF67*PrSettings!$F$7</f>
        <v>0</v>
      </c>
      <c r="BG68" s="273">
        <f>BG67*PrSettings!$F$8</f>
        <v>0</v>
      </c>
      <c r="BI68" s="368">
        <f t="shared" si="901"/>
        <v>0</v>
      </c>
      <c r="BJ68" s="368">
        <f>IFERROR(VLOOKUP(BI62,$D$62:$G$63,4,0),0)</f>
        <v>0</v>
      </c>
      <c r="BK68" s="368">
        <f t="shared" si="903"/>
        <v>0</v>
      </c>
      <c r="BL68" s="307" t="str">
        <f>Language!$E$175</f>
        <v>Points:</v>
      </c>
      <c r="BM68" s="308"/>
      <c r="BN68" s="309"/>
      <c r="BO68" s="255">
        <f>BO67*PrSettings!$F$9</f>
        <v>0</v>
      </c>
      <c r="BP68" s="255">
        <f>BP67*PrSettings!$F$4</f>
        <v>0</v>
      </c>
      <c r="BQ68" s="255">
        <f>BQ67*PrSettings!$F$5</f>
        <v>0</v>
      </c>
      <c r="BR68" s="255">
        <f>BR67*PrSettings!$F$6</f>
        <v>0</v>
      </c>
      <c r="BS68" s="255">
        <f>BS67*PrSettings!$F$7</f>
        <v>0</v>
      </c>
      <c r="BT68" s="273">
        <f>BT67*PrSettings!$F$8</f>
        <v>0</v>
      </c>
      <c r="BV68" s="368">
        <f t="shared" si="905"/>
        <v>0</v>
      </c>
      <c r="BW68" s="368">
        <f>IFERROR(VLOOKUP(BV62,$D$62:$G$63,4,0),0)</f>
        <v>0</v>
      </c>
      <c r="BX68" s="368">
        <f t="shared" si="907"/>
        <v>0</v>
      </c>
      <c r="BY68" s="307" t="str">
        <f>Language!$E$175</f>
        <v>Points:</v>
      </c>
      <c r="BZ68" s="308"/>
      <c r="CA68" s="309"/>
      <c r="CB68" s="255">
        <f>CB67*PrSettings!$F$9</f>
        <v>0</v>
      </c>
      <c r="CC68" s="255">
        <f>CC67*PrSettings!$F$4</f>
        <v>0</v>
      </c>
      <c r="CD68" s="255">
        <f>CD67*PrSettings!$F$5</f>
        <v>0</v>
      </c>
      <c r="CE68" s="255">
        <f>CE67*PrSettings!$F$6</f>
        <v>0</v>
      </c>
      <c r="CF68" s="255">
        <f>CF67*PrSettings!$F$7</f>
        <v>0</v>
      </c>
      <c r="CG68" s="273">
        <f>CG67*PrSettings!$F$8</f>
        <v>0</v>
      </c>
      <c r="CI68" s="368">
        <f t="shared" si="909"/>
        <v>0</v>
      </c>
      <c r="CJ68" s="368">
        <f>IFERROR(VLOOKUP(CI62,$D$62:$G$63,4,0),0)</f>
        <v>0</v>
      </c>
      <c r="CK68" s="368">
        <f t="shared" si="911"/>
        <v>0</v>
      </c>
      <c r="CL68" s="307" t="str">
        <f>Language!$E$175</f>
        <v>Points:</v>
      </c>
      <c r="CM68" s="308"/>
      <c r="CN68" s="309"/>
      <c r="CO68" s="255">
        <f>CO67*PrSettings!$F$9</f>
        <v>0</v>
      </c>
      <c r="CP68" s="255">
        <f>CP67*PrSettings!$F$4</f>
        <v>0</v>
      </c>
      <c r="CQ68" s="255">
        <f>CQ67*PrSettings!$F$5</f>
        <v>0</v>
      </c>
      <c r="CR68" s="255">
        <f>CR67*PrSettings!$F$6</f>
        <v>0</v>
      </c>
      <c r="CS68" s="255">
        <f>CS67*PrSettings!$F$7</f>
        <v>0</v>
      </c>
      <c r="CT68" s="273">
        <f>CT67*PrSettings!$F$8</f>
        <v>0</v>
      </c>
      <c r="CV68" s="368">
        <f t="shared" si="913"/>
        <v>0</v>
      </c>
      <c r="CW68" s="368">
        <f>IFERROR(VLOOKUP(CV62,$D$62:$G$63,4,0),0)</f>
        <v>0</v>
      </c>
      <c r="CX68" s="368">
        <f t="shared" si="915"/>
        <v>0</v>
      </c>
      <c r="CY68" s="307" t="str">
        <f>Language!$E$175</f>
        <v>Points:</v>
      </c>
      <c r="CZ68" s="308"/>
      <c r="DA68" s="309"/>
      <c r="DB68" s="255">
        <f>DB67*PrSettings!$F$9</f>
        <v>0</v>
      </c>
      <c r="DC68" s="255">
        <f>DC67*PrSettings!$F$4</f>
        <v>0</v>
      </c>
      <c r="DD68" s="255">
        <f>DD67*PrSettings!$F$5</f>
        <v>0</v>
      </c>
      <c r="DE68" s="255">
        <f>DE67*PrSettings!$F$6</f>
        <v>0</v>
      </c>
      <c r="DF68" s="255">
        <f>DF67*PrSettings!$F$7</f>
        <v>0</v>
      </c>
      <c r="DG68" s="273">
        <f>DG67*PrSettings!$F$8</f>
        <v>0</v>
      </c>
      <c r="DI68" s="368">
        <f t="shared" si="917"/>
        <v>0</v>
      </c>
      <c r="DJ68" s="368">
        <f>IFERROR(VLOOKUP(DI62,$D$62:$G$63,4,0),0)</f>
        <v>0</v>
      </c>
      <c r="DK68" s="368">
        <f t="shared" si="919"/>
        <v>0</v>
      </c>
      <c r="DL68" s="307" t="str">
        <f>Language!$E$175</f>
        <v>Points:</v>
      </c>
      <c r="DM68" s="308"/>
      <c r="DN68" s="309"/>
      <c r="DO68" s="255">
        <f>DO67*PrSettings!$F$9</f>
        <v>0</v>
      </c>
      <c r="DP68" s="255">
        <f>DP67*PrSettings!$F$4</f>
        <v>0</v>
      </c>
      <c r="DQ68" s="255">
        <f>DQ67*PrSettings!$F$5</f>
        <v>0</v>
      </c>
      <c r="DR68" s="255">
        <f>DR67*PrSettings!$F$6</f>
        <v>0</v>
      </c>
      <c r="DS68" s="255">
        <f>DS67*PrSettings!$F$7</f>
        <v>0</v>
      </c>
      <c r="DT68" s="273">
        <f>DT67*PrSettings!$F$8</f>
        <v>0</v>
      </c>
      <c r="DV68" s="368">
        <f t="shared" si="921"/>
        <v>0</v>
      </c>
      <c r="DW68" s="368">
        <f>IFERROR(VLOOKUP(DV62,$D$62:$G$63,4,0),0)</f>
        <v>0</v>
      </c>
      <c r="DX68" s="368">
        <f t="shared" si="923"/>
        <v>0</v>
      </c>
      <c r="DY68" s="307" t="str">
        <f>Language!$E$175</f>
        <v>Points:</v>
      </c>
      <c r="DZ68" s="308"/>
      <c r="EA68" s="309"/>
      <c r="EB68" s="255">
        <f>EB67*PrSettings!$F$9</f>
        <v>0</v>
      </c>
      <c r="EC68" s="255">
        <f>EC67*PrSettings!$F$4</f>
        <v>0</v>
      </c>
      <c r="ED68" s="255">
        <f>ED67*PrSettings!$F$5</f>
        <v>0</v>
      </c>
      <c r="EE68" s="255">
        <f>EE67*PrSettings!$F$6</f>
        <v>0</v>
      </c>
      <c r="EF68" s="255">
        <f>EF67*PrSettings!$F$7</f>
        <v>0</v>
      </c>
      <c r="EG68" s="273">
        <f>EG67*PrSettings!$F$8</f>
        <v>0</v>
      </c>
      <c r="EI68" s="368">
        <f t="shared" si="925"/>
        <v>0</v>
      </c>
      <c r="EJ68" s="368">
        <f>IFERROR(VLOOKUP(EI62,$D$62:$G$63,4,0),0)</f>
        <v>0</v>
      </c>
      <c r="EK68" s="368">
        <f t="shared" si="927"/>
        <v>0</v>
      </c>
      <c r="EL68" s="307" t="str">
        <f>Language!$E$175</f>
        <v>Points:</v>
      </c>
      <c r="EM68" s="308"/>
      <c r="EN68" s="309"/>
      <c r="EO68" s="255">
        <f>EO67*PrSettings!$F$9</f>
        <v>0</v>
      </c>
      <c r="EP68" s="255">
        <f>EP67*PrSettings!$F$4</f>
        <v>0</v>
      </c>
      <c r="EQ68" s="255">
        <f>EQ67*PrSettings!$F$5</f>
        <v>0</v>
      </c>
      <c r="ER68" s="255">
        <f>ER67*PrSettings!$F$6</f>
        <v>0</v>
      </c>
      <c r="ES68" s="255">
        <f>ES67*PrSettings!$F$7</f>
        <v>0</v>
      </c>
      <c r="ET68" s="273">
        <f>ET67*PrSettings!$F$8</f>
        <v>0</v>
      </c>
      <c r="EV68" s="368">
        <f t="shared" si="929"/>
        <v>0</v>
      </c>
      <c r="EW68" s="368">
        <f>IFERROR(VLOOKUP(EV62,$D$62:$G$63,4,0),0)</f>
        <v>0</v>
      </c>
      <c r="EX68" s="368">
        <f t="shared" si="931"/>
        <v>0</v>
      </c>
      <c r="EY68" s="307" t="str">
        <f>Language!$E$175</f>
        <v>Points:</v>
      </c>
      <c r="EZ68" s="308"/>
      <c r="FA68" s="309"/>
      <c r="FB68" s="255">
        <f>FB67*PrSettings!$F$9</f>
        <v>0</v>
      </c>
      <c r="FC68" s="255">
        <f>FC67*PrSettings!$F$4</f>
        <v>0</v>
      </c>
      <c r="FD68" s="255">
        <f>FD67*PrSettings!$F$5</f>
        <v>0</v>
      </c>
      <c r="FE68" s="255">
        <f>FE67*PrSettings!$F$6</f>
        <v>0</v>
      </c>
      <c r="FF68" s="255">
        <f>FF67*PrSettings!$F$7</f>
        <v>0</v>
      </c>
      <c r="FG68" s="273">
        <f>FG67*PrSettings!$F$8</f>
        <v>0</v>
      </c>
      <c r="FI68" s="368">
        <f t="shared" si="933"/>
        <v>0</v>
      </c>
      <c r="FJ68" s="368">
        <f>IFERROR(VLOOKUP(FI62,$D$62:$G$63,4,0),0)</f>
        <v>0</v>
      </c>
      <c r="FK68" s="368">
        <f t="shared" si="935"/>
        <v>0</v>
      </c>
      <c r="FL68" s="307" t="str">
        <f>Language!$E$175</f>
        <v>Points:</v>
      </c>
      <c r="FM68" s="308"/>
      <c r="FN68" s="309"/>
      <c r="FO68" s="255">
        <f>FO67*PrSettings!$F$9</f>
        <v>0</v>
      </c>
      <c r="FP68" s="255">
        <f>FP67*PrSettings!$F$4</f>
        <v>0</v>
      </c>
      <c r="FQ68" s="255">
        <f>FQ67*PrSettings!$F$5</f>
        <v>0</v>
      </c>
      <c r="FR68" s="255">
        <f>FR67*PrSettings!$F$6</f>
        <v>0</v>
      </c>
      <c r="FS68" s="255">
        <f>FS67*PrSettings!$F$7</f>
        <v>0</v>
      </c>
      <c r="FT68" s="273">
        <f>FT67*PrSettings!$F$8</f>
        <v>0</v>
      </c>
      <c r="FV68" s="368">
        <f t="shared" si="937"/>
        <v>0</v>
      </c>
      <c r="FW68" s="368">
        <f>IFERROR(VLOOKUP(FV62,$D$62:$G$63,4,0),0)</f>
        <v>0</v>
      </c>
      <c r="FX68" s="368">
        <f t="shared" si="939"/>
        <v>0</v>
      </c>
      <c r="FY68" s="307" t="str">
        <f>Language!$E$175</f>
        <v>Points:</v>
      </c>
      <c r="FZ68" s="308"/>
      <c r="GA68" s="309"/>
      <c r="GB68" s="255">
        <f>GB67*PrSettings!$F$9</f>
        <v>0</v>
      </c>
      <c r="GC68" s="255">
        <f>GC67*PrSettings!$F$4</f>
        <v>0</v>
      </c>
      <c r="GD68" s="255">
        <f>GD67*PrSettings!$F$5</f>
        <v>0</v>
      </c>
      <c r="GE68" s="255">
        <f>GE67*PrSettings!$F$6</f>
        <v>0</v>
      </c>
      <c r="GF68" s="255">
        <f>GF67*PrSettings!$F$7</f>
        <v>0</v>
      </c>
      <c r="GG68" s="273">
        <f>GG67*PrSettings!$F$8</f>
        <v>0</v>
      </c>
      <c r="GI68" s="368">
        <f t="shared" si="941"/>
        <v>0</v>
      </c>
      <c r="GJ68" s="368">
        <f>IFERROR(VLOOKUP(GI62,$D$62:$G$63,4,0),0)</f>
        <v>0</v>
      </c>
      <c r="GK68" s="368">
        <f t="shared" si="943"/>
        <v>0</v>
      </c>
      <c r="GL68" s="307" t="str">
        <f>Language!$E$175</f>
        <v>Points:</v>
      </c>
      <c r="GM68" s="308"/>
      <c r="GN68" s="309"/>
      <c r="GO68" s="255">
        <f>GO67*PrSettings!$F$9</f>
        <v>0</v>
      </c>
      <c r="GP68" s="255">
        <f>GP67*PrSettings!$F$4</f>
        <v>0</v>
      </c>
      <c r="GQ68" s="255">
        <f>GQ67*PrSettings!$F$5</f>
        <v>0</v>
      </c>
      <c r="GR68" s="255">
        <f>GR67*PrSettings!$F$6</f>
        <v>0</v>
      </c>
      <c r="GS68" s="255">
        <f>GS67*PrSettings!$F$7</f>
        <v>0</v>
      </c>
      <c r="GT68" s="273">
        <f>GT67*PrSettings!$F$8</f>
        <v>0</v>
      </c>
      <c r="GV68" s="368">
        <f t="shared" si="945"/>
        <v>0</v>
      </c>
      <c r="GW68" s="368">
        <f>IFERROR(VLOOKUP(GV62,$D$62:$G$63,4,0),0)</f>
        <v>0</v>
      </c>
      <c r="GX68" s="368">
        <f t="shared" si="947"/>
        <v>0</v>
      </c>
      <c r="GY68" s="307" t="str">
        <f>Language!$E$175</f>
        <v>Points:</v>
      </c>
      <c r="GZ68" s="308"/>
      <c r="HA68" s="309"/>
      <c r="HB68" s="255">
        <f>HB67*PrSettings!$F$9</f>
        <v>0</v>
      </c>
      <c r="HC68" s="255">
        <f>HC67*PrSettings!$F$4</f>
        <v>0</v>
      </c>
      <c r="HD68" s="255">
        <f>HD67*PrSettings!$F$5</f>
        <v>0</v>
      </c>
      <c r="HE68" s="255">
        <f>HE67*PrSettings!$F$6</f>
        <v>0</v>
      </c>
      <c r="HF68" s="255">
        <f>HF67*PrSettings!$F$7</f>
        <v>0</v>
      </c>
      <c r="HG68" s="273">
        <f>HG67*PrSettings!$F$8</f>
        <v>0</v>
      </c>
      <c r="HI68" s="368">
        <f t="shared" si="949"/>
        <v>0</v>
      </c>
      <c r="HJ68" s="368">
        <f>IFERROR(VLOOKUP(HI62,$D$62:$G$63,4,0),0)</f>
        <v>0</v>
      </c>
      <c r="HK68" s="368">
        <f t="shared" si="951"/>
        <v>0</v>
      </c>
      <c r="HL68" s="307" t="str">
        <f>Language!$E$175</f>
        <v>Points:</v>
      </c>
      <c r="HM68" s="308"/>
      <c r="HN68" s="309"/>
      <c r="HO68" s="255">
        <f>HO67*PrSettings!$F$9</f>
        <v>0</v>
      </c>
      <c r="HP68" s="255">
        <f>HP67*PrSettings!$F$4</f>
        <v>0</v>
      </c>
      <c r="HQ68" s="255">
        <f>HQ67*PrSettings!$F$5</f>
        <v>0</v>
      </c>
      <c r="HR68" s="255">
        <f>HR67*PrSettings!$F$6</f>
        <v>0</v>
      </c>
      <c r="HS68" s="255">
        <f>HS67*PrSettings!$F$7</f>
        <v>0</v>
      </c>
      <c r="HT68" s="273">
        <f>HT67*PrSettings!$F$8</f>
        <v>0</v>
      </c>
      <c r="HV68" s="368">
        <f t="shared" si="953"/>
        <v>0</v>
      </c>
      <c r="HW68" s="368">
        <f>IFERROR(VLOOKUP(HV62,$D$62:$G$63,4,0),0)</f>
        <v>0</v>
      </c>
      <c r="HX68" s="368">
        <f t="shared" si="955"/>
        <v>0</v>
      </c>
      <c r="HY68" s="307" t="str">
        <f>Language!$E$175</f>
        <v>Points:</v>
      </c>
      <c r="HZ68" s="308"/>
      <c r="IA68" s="309"/>
      <c r="IB68" s="255">
        <f>IB67*PrSettings!$F$9</f>
        <v>0</v>
      </c>
      <c r="IC68" s="255">
        <f>IC67*PrSettings!$F$4</f>
        <v>0</v>
      </c>
      <c r="ID68" s="255">
        <f>ID67*PrSettings!$F$5</f>
        <v>0</v>
      </c>
      <c r="IE68" s="255">
        <f>IE67*PrSettings!$F$6</f>
        <v>0</v>
      </c>
      <c r="IF68" s="255">
        <f>IF67*PrSettings!$F$7</f>
        <v>0</v>
      </c>
      <c r="IG68" s="273">
        <f>IG67*PrSettings!$F$8</f>
        <v>0</v>
      </c>
      <c r="II68" s="368">
        <f t="shared" si="957"/>
        <v>0</v>
      </c>
      <c r="IJ68" s="368">
        <f>IFERROR(VLOOKUP(II62,$D$62:$G$63,4,0),0)</f>
        <v>0</v>
      </c>
      <c r="IK68" s="368">
        <f t="shared" si="959"/>
        <v>0</v>
      </c>
      <c r="IL68" s="307" t="str">
        <f>Language!$E$175</f>
        <v>Points:</v>
      </c>
      <c r="IM68" s="308"/>
      <c r="IN68" s="309"/>
      <c r="IO68" s="255">
        <f>IO67*PrSettings!$F$9</f>
        <v>0</v>
      </c>
      <c r="IP68" s="255">
        <f>IP67*PrSettings!$F$4</f>
        <v>0</v>
      </c>
      <c r="IQ68" s="255">
        <f>IQ67*PrSettings!$F$5</f>
        <v>0</v>
      </c>
      <c r="IR68" s="255">
        <f>IR67*PrSettings!$F$6</f>
        <v>0</v>
      </c>
      <c r="IS68" s="255">
        <f>IS67*PrSettings!$F$7</f>
        <v>0</v>
      </c>
      <c r="IT68" s="273">
        <f>IT67*PrSettings!$F$8</f>
        <v>0</v>
      </c>
      <c r="IV68" s="368">
        <f t="shared" si="961"/>
        <v>0</v>
      </c>
      <c r="IW68" s="368">
        <f>IFERROR(VLOOKUP(IV62,$D$62:$G$63,4,0),0)</f>
        <v>0</v>
      </c>
      <c r="IX68" s="368">
        <f t="shared" si="963"/>
        <v>0</v>
      </c>
      <c r="IY68" s="307" t="str">
        <f>Language!$E$175</f>
        <v>Points:</v>
      </c>
      <c r="IZ68" s="308"/>
      <c r="JA68" s="309"/>
      <c r="JB68" s="255">
        <f>JB67*PrSettings!$F$9</f>
        <v>0</v>
      </c>
      <c r="JC68" s="255">
        <f>JC67*PrSettings!$F$4</f>
        <v>0</v>
      </c>
      <c r="JD68" s="255">
        <f>JD67*PrSettings!$F$5</f>
        <v>0</v>
      </c>
      <c r="JE68" s="255">
        <f>JE67*PrSettings!$F$6</f>
        <v>0</v>
      </c>
      <c r="JF68" s="255">
        <f>JF67*PrSettings!$F$7</f>
        <v>0</v>
      </c>
      <c r="JG68" s="273">
        <f>JG67*PrSettings!$F$8</f>
        <v>0</v>
      </c>
      <c r="JI68" s="368">
        <f t="shared" si="965"/>
        <v>0</v>
      </c>
      <c r="JJ68" s="368">
        <f>IFERROR(VLOOKUP(JI62,$D$62:$G$63,4,0),0)</f>
        <v>0</v>
      </c>
      <c r="JK68" s="368">
        <f t="shared" si="967"/>
        <v>0</v>
      </c>
      <c r="JL68" s="307" t="str">
        <f>Language!$E$175</f>
        <v>Points:</v>
      </c>
      <c r="JM68" s="308"/>
      <c r="JN68" s="309"/>
      <c r="JO68" s="255">
        <f>JO67*PrSettings!$F$9</f>
        <v>0</v>
      </c>
      <c r="JP68" s="255">
        <f>JP67*PrSettings!$F$4</f>
        <v>0</v>
      </c>
      <c r="JQ68" s="255">
        <f>JQ67*PrSettings!$F$5</f>
        <v>0</v>
      </c>
      <c r="JR68" s="255">
        <f>JR67*PrSettings!$F$6</f>
        <v>0</v>
      </c>
      <c r="JS68" s="255">
        <f>JS67*PrSettings!$F$7</f>
        <v>0</v>
      </c>
      <c r="JT68" s="273">
        <f>JT67*PrSettings!$F$8</f>
        <v>0</v>
      </c>
      <c r="JV68" s="368">
        <f t="shared" si="969"/>
        <v>0</v>
      </c>
      <c r="JW68" s="368">
        <f>IFERROR(VLOOKUP(JV62,$D$62:$G$63,4,0),0)</f>
        <v>0</v>
      </c>
      <c r="JX68" s="368">
        <f t="shared" si="971"/>
        <v>0</v>
      </c>
      <c r="JY68" s="307" t="str">
        <f>Language!$E$175</f>
        <v>Points:</v>
      </c>
      <c r="JZ68" s="308"/>
      <c r="KA68" s="309"/>
      <c r="KB68" s="255">
        <f>KB67*PrSettings!$F$9</f>
        <v>0</v>
      </c>
      <c r="KC68" s="255">
        <f>KC67*PrSettings!$F$4</f>
        <v>0</v>
      </c>
      <c r="KD68" s="255">
        <f>KD67*PrSettings!$F$5</f>
        <v>0</v>
      </c>
      <c r="KE68" s="255">
        <f>KE67*PrSettings!$F$6</f>
        <v>0</v>
      </c>
      <c r="KF68" s="255">
        <f>KF67*PrSettings!$F$7</f>
        <v>0</v>
      </c>
      <c r="KG68" s="273">
        <f>KG67*PrSettings!$F$8</f>
        <v>0</v>
      </c>
      <c r="KI68" s="368">
        <f t="shared" si="973"/>
        <v>0</v>
      </c>
      <c r="KJ68" s="368">
        <f>IFERROR(VLOOKUP(KI62,$D$62:$G$63,4,0),0)</f>
        <v>0</v>
      </c>
      <c r="KK68" s="368">
        <f t="shared" si="975"/>
        <v>0</v>
      </c>
      <c r="KL68" s="307" t="str">
        <f>Language!$E$175</f>
        <v>Points:</v>
      </c>
      <c r="KM68" s="308"/>
      <c r="KN68" s="309"/>
      <c r="KO68" s="255">
        <f>KO67*PrSettings!$F$9</f>
        <v>0</v>
      </c>
      <c r="KP68" s="255">
        <f>KP67*PrSettings!$F$4</f>
        <v>0</v>
      </c>
      <c r="KQ68" s="255">
        <f>KQ67*PrSettings!$F$5</f>
        <v>0</v>
      </c>
      <c r="KR68" s="255">
        <f>KR67*PrSettings!$F$6</f>
        <v>0</v>
      </c>
      <c r="KS68" s="255">
        <f>KS67*PrSettings!$F$7</f>
        <v>0</v>
      </c>
      <c r="KT68" s="273">
        <f>KT67*PrSettings!$F$8</f>
        <v>0</v>
      </c>
      <c r="KV68" s="368">
        <f t="shared" si="977"/>
        <v>0</v>
      </c>
      <c r="KW68" s="368">
        <f>IFERROR(VLOOKUP(KV62,$D$62:$G$63,4,0),0)</f>
        <v>0</v>
      </c>
      <c r="KX68" s="368">
        <f t="shared" si="979"/>
        <v>0</v>
      </c>
      <c r="KY68" s="307" t="str">
        <f>Language!$E$175</f>
        <v>Points:</v>
      </c>
      <c r="KZ68" s="308"/>
      <c r="LA68" s="309"/>
      <c r="LB68" s="255">
        <f>LB67*PrSettings!$F$9</f>
        <v>0</v>
      </c>
      <c r="LC68" s="255">
        <f>LC67*PrSettings!$F$4</f>
        <v>0</v>
      </c>
      <c r="LD68" s="255">
        <f>LD67*PrSettings!$F$5</f>
        <v>0</v>
      </c>
      <c r="LE68" s="255">
        <f>LE67*PrSettings!$F$6</f>
        <v>0</v>
      </c>
      <c r="LF68" s="255">
        <f>LF67*PrSettings!$F$7</f>
        <v>0</v>
      </c>
      <c r="LG68" s="273">
        <f>LG67*PrSettings!$F$8</f>
        <v>0</v>
      </c>
      <c r="LI68" s="368">
        <f t="shared" si="981"/>
        <v>0</v>
      </c>
      <c r="LJ68" s="368">
        <f>IFERROR(VLOOKUP(LI62,$D$62:$G$63,4,0),0)</f>
        <v>0</v>
      </c>
      <c r="LK68" s="368">
        <f t="shared" si="983"/>
        <v>0</v>
      </c>
      <c r="LL68" s="307" t="str">
        <f>Language!$E$175</f>
        <v>Points:</v>
      </c>
      <c r="LM68" s="308"/>
      <c r="LN68" s="309"/>
      <c r="LO68" s="255">
        <f>LO67*PrSettings!$F$9</f>
        <v>0</v>
      </c>
      <c r="LP68" s="255">
        <f>LP67*PrSettings!$F$4</f>
        <v>0</v>
      </c>
      <c r="LQ68" s="255">
        <f>LQ67*PrSettings!$F$5</f>
        <v>0</v>
      </c>
      <c r="LR68" s="255">
        <f>LR67*PrSettings!$F$6</f>
        <v>0</v>
      </c>
      <c r="LS68" s="255">
        <f>LS67*PrSettings!$F$7</f>
        <v>0</v>
      </c>
      <c r="LT68" s="273">
        <f>LT67*PrSettings!$F$8</f>
        <v>0</v>
      </c>
      <c r="LV68" s="368">
        <f t="shared" si="985"/>
        <v>0</v>
      </c>
      <c r="LW68" s="368">
        <f>IFERROR(VLOOKUP(LV62,$D$62:$G$63,4,0),0)</f>
        <v>0</v>
      </c>
      <c r="LX68" s="368">
        <f t="shared" si="987"/>
        <v>0</v>
      </c>
      <c r="LY68" s="307" t="str">
        <f>Language!$E$175</f>
        <v>Points:</v>
      </c>
      <c r="LZ68" s="308"/>
      <c r="MA68" s="309"/>
      <c r="MB68" s="255">
        <f>MB67*PrSettings!$F$9</f>
        <v>0</v>
      </c>
      <c r="MC68" s="255">
        <f>MC67*PrSettings!$F$4</f>
        <v>0</v>
      </c>
      <c r="MD68" s="255">
        <f>MD67*PrSettings!$F$5</f>
        <v>0</v>
      </c>
      <c r="ME68" s="255">
        <f>ME67*PrSettings!$F$6</f>
        <v>0</v>
      </c>
      <c r="MF68" s="255">
        <f>MF67*PrSettings!$F$7</f>
        <v>0</v>
      </c>
      <c r="MG68" s="273">
        <f>MG67*PrSettings!$F$8</f>
        <v>0</v>
      </c>
    </row>
    <row r="69" ht="16.5" customHeight="1">
      <c r="A69" s="172"/>
      <c r="B69" s="172"/>
      <c r="F69" s="59"/>
      <c r="G69" s="59"/>
      <c r="H69" s="133"/>
      <c r="I69" s="368"/>
      <c r="J69" s="368"/>
      <c r="K69" s="368"/>
      <c r="L69" s="310" t="str">
        <f>Language!$E$175</f>
        <v>Points:</v>
      </c>
      <c r="M69" s="311"/>
      <c r="N69" s="312"/>
      <c r="O69" s="313">
        <f>O67*PrSettings!$F$9</f>
        <v>0</v>
      </c>
      <c r="P69" s="313">
        <f>P67*PrSettings!$F$4</f>
        <v>0</v>
      </c>
      <c r="Q69" s="313">
        <f>Q67*PrSettings!$F$5</f>
        <v>0</v>
      </c>
      <c r="R69" s="313">
        <f>R67*PrSettings!$F$6</f>
        <v>0</v>
      </c>
      <c r="S69" s="313">
        <f>S67*PrSettings!$F$7</f>
        <v>0</v>
      </c>
      <c r="T69" s="314">
        <f>T67*PrSettings!$F$8</f>
        <v>0</v>
      </c>
      <c r="V69" s="368"/>
      <c r="W69" s="368"/>
      <c r="X69" s="368"/>
      <c r="Y69" s="310" t="str">
        <f>Language!$E$175</f>
        <v>Points:</v>
      </c>
      <c r="Z69" s="311"/>
      <c r="AA69" s="312"/>
      <c r="AB69" s="313">
        <f>AB67*PrSettings!$F$9</f>
        <v>0</v>
      </c>
      <c r="AC69" s="313">
        <f>AC67*PrSettings!$F$4</f>
        <v>0</v>
      </c>
      <c r="AD69" s="313">
        <f>AD67*PrSettings!$F$5</f>
        <v>0</v>
      </c>
      <c r="AE69" s="313">
        <f>AE67*PrSettings!$F$6</f>
        <v>0</v>
      </c>
      <c r="AF69" s="313">
        <f>AF67*PrSettings!$F$7</f>
        <v>0</v>
      </c>
      <c r="AG69" s="314">
        <f>AG67*PrSettings!$F$8</f>
        <v>0</v>
      </c>
      <c r="AI69" s="368"/>
      <c r="AJ69" s="368"/>
      <c r="AK69" s="368"/>
      <c r="AL69" s="310" t="str">
        <f>Language!$E$175</f>
        <v>Points:</v>
      </c>
      <c r="AM69" s="311"/>
      <c r="AN69" s="312"/>
      <c r="AO69" s="313">
        <f>AO67*PrSettings!$F$9</f>
        <v>0</v>
      </c>
      <c r="AP69" s="313">
        <f>AP67*PrSettings!$F$4</f>
        <v>0</v>
      </c>
      <c r="AQ69" s="313">
        <f>AQ67*PrSettings!$F$5</f>
        <v>0</v>
      </c>
      <c r="AR69" s="313">
        <f>AR67*PrSettings!$F$6</f>
        <v>0</v>
      </c>
      <c r="AS69" s="313">
        <f>AS67*PrSettings!$F$7</f>
        <v>0</v>
      </c>
      <c r="AT69" s="314">
        <f>AT67*PrSettings!$F$8</f>
        <v>0</v>
      </c>
      <c r="AV69" s="368"/>
      <c r="AW69" s="368"/>
      <c r="AX69" s="368"/>
      <c r="AY69" s="310" t="str">
        <f>Language!$E$175</f>
        <v>Points:</v>
      </c>
      <c r="AZ69" s="311"/>
      <c r="BA69" s="312"/>
      <c r="BB69" s="313">
        <f>BB67*PrSettings!$F$9</f>
        <v>0</v>
      </c>
      <c r="BC69" s="313">
        <f>BC67*PrSettings!$F$4</f>
        <v>0</v>
      </c>
      <c r="BD69" s="313">
        <f>BD67*PrSettings!$F$5</f>
        <v>0</v>
      </c>
      <c r="BE69" s="313">
        <f>BE67*PrSettings!$F$6</f>
        <v>0</v>
      </c>
      <c r="BF69" s="313">
        <f>BF67*PrSettings!$F$7</f>
        <v>0</v>
      </c>
      <c r="BG69" s="314">
        <f>BG67*PrSettings!$F$8</f>
        <v>0</v>
      </c>
      <c r="BI69" s="368"/>
      <c r="BJ69" s="368"/>
      <c r="BK69" s="368"/>
      <c r="BL69" s="310" t="str">
        <f>Language!$E$175</f>
        <v>Points:</v>
      </c>
      <c r="BM69" s="311"/>
      <c r="BN69" s="312"/>
      <c r="BO69" s="313">
        <f>BO67*PrSettings!$F$9</f>
        <v>0</v>
      </c>
      <c r="BP69" s="313">
        <f>BP67*PrSettings!$F$4</f>
        <v>0</v>
      </c>
      <c r="BQ69" s="313">
        <f>BQ67*PrSettings!$F$5</f>
        <v>0</v>
      </c>
      <c r="BR69" s="313">
        <f>BR67*PrSettings!$F$6</f>
        <v>0</v>
      </c>
      <c r="BS69" s="313">
        <f>BS67*PrSettings!$F$7</f>
        <v>0</v>
      </c>
      <c r="BT69" s="314">
        <f>BT67*PrSettings!$F$8</f>
        <v>0</v>
      </c>
      <c r="BV69" s="368"/>
      <c r="BW69" s="368"/>
      <c r="BX69" s="368"/>
      <c r="BY69" s="310" t="str">
        <f>Language!$E$175</f>
        <v>Points:</v>
      </c>
      <c r="BZ69" s="311"/>
      <c r="CA69" s="312"/>
      <c r="CB69" s="313">
        <f>CB67*PrSettings!$F$9</f>
        <v>0</v>
      </c>
      <c r="CC69" s="313">
        <f>CC67*PrSettings!$F$4</f>
        <v>0</v>
      </c>
      <c r="CD69" s="313">
        <f>CD67*PrSettings!$F$5</f>
        <v>0</v>
      </c>
      <c r="CE69" s="313">
        <f>CE67*PrSettings!$F$6</f>
        <v>0</v>
      </c>
      <c r="CF69" s="313">
        <f>CF67*PrSettings!$F$7</f>
        <v>0</v>
      </c>
      <c r="CG69" s="314">
        <f>CG67*PrSettings!$F$8</f>
        <v>0</v>
      </c>
      <c r="CI69" s="368"/>
      <c r="CJ69" s="368"/>
      <c r="CK69" s="368"/>
      <c r="CL69" s="310" t="str">
        <f>Language!$E$175</f>
        <v>Points:</v>
      </c>
      <c r="CM69" s="311"/>
      <c r="CN69" s="312"/>
      <c r="CO69" s="313">
        <f>CO67*PrSettings!$F$9</f>
        <v>0</v>
      </c>
      <c r="CP69" s="313">
        <f>CP67*PrSettings!$F$4</f>
        <v>0</v>
      </c>
      <c r="CQ69" s="313">
        <f>CQ67*PrSettings!$F$5</f>
        <v>0</v>
      </c>
      <c r="CR69" s="313">
        <f>CR67*PrSettings!$F$6</f>
        <v>0</v>
      </c>
      <c r="CS69" s="313">
        <f>CS67*PrSettings!$F$7</f>
        <v>0</v>
      </c>
      <c r="CT69" s="314">
        <f>CT67*PrSettings!$F$8</f>
        <v>0</v>
      </c>
      <c r="CV69" s="368"/>
      <c r="CW69" s="368"/>
      <c r="CX69" s="368"/>
      <c r="CY69" s="310" t="str">
        <f>Language!$E$175</f>
        <v>Points:</v>
      </c>
      <c r="CZ69" s="311"/>
      <c r="DA69" s="312"/>
      <c r="DB69" s="313">
        <f>DB67*PrSettings!$F$9</f>
        <v>0</v>
      </c>
      <c r="DC69" s="313">
        <f>DC67*PrSettings!$F$4</f>
        <v>0</v>
      </c>
      <c r="DD69" s="313">
        <f>DD67*PrSettings!$F$5</f>
        <v>0</v>
      </c>
      <c r="DE69" s="313">
        <f>DE67*PrSettings!$F$6</f>
        <v>0</v>
      </c>
      <c r="DF69" s="313">
        <f>DF67*PrSettings!$F$7</f>
        <v>0</v>
      </c>
      <c r="DG69" s="314">
        <f>DG67*PrSettings!$F$8</f>
        <v>0</v>
      </c>
      <c r="DI69" s="368"/>
      <c r="DJ69" s="368"/>
      <c r="DK69" s="368"/>
      <c r="DL69" s="310" t="str">
        <f>Language!$E$175</f>
        <v>Points:</v>
      </c>
      <c r="DM69" s="311"/>
      <c r="DN69" s="312"/>
      <c r="DO69" s="313">
        <f>DO67*PrSettings!$F$9</f>
        <v>0</v>
      </c>
      <c r="DP69" s="313">
        <f>DP67*PrSettings!$F$4</f>
        <v>0</v>
      </c>
      <c r="DQ69" s="313">
        <f>DQ67*PrSettings!$F$5</f>
        <v>0</v>
      </c>
      <c r="DR69" s="313">
        <f>DR67*PrSettings!$F$6</f>
        <v>0</v>
      </c>
      <c r="DS69" s="313">
        <f>DS67*PrSettings!$F$7</f>
        <v>0</v>
      </c>
      <c r="DT69" s="314">
        <f>DT67*PrSettings!$F$8</f>
        <v>0</v>
      </c>
      <c r="DV69" s="368"/>
      <c r="DW69" s="368"/>
      <c r="DX69" s="368"/>
      <c r="DY69" s="310" t="str">
        <f>Language!$E$175</f>
        <v>Points:</v>
      </c>
      <c r="DZ69" s="311"/>
      <c r="EA69" s="312"/>
      <c r="EB69" s="313">
        <f>EB67*PrSettings!$F$9</f>
        <v>0</v>
      </c>
      <c r="EC69" s="313">
        <f>EC67*PrSettings!$F$4</f>
        <v>0</v>
      </c>
      <c r="ED69" s="313">
        <f>ED67*PrSettings!$F$5</f>
        <v>0</v>
      </c>
      <c r="EE69" s="313">
        <f>EE67*PrSettings!$F$6</f>
        <v>0</v>
      </c>
      <c r="EF69" s="313">
        <f>EF67*PrSettings!$F$7</f>
        <v>0</v>
      </c>
      <c r="EG69" s="314">
        <f>EG67*PrSettings!$F$8</f>
        <v>0</v>
      </c>
      <c r="EI69" s="368"/>
      <c r="EJ69" s="368"/>
      <c r="EK69" s="368"/>
      <c r="EL69" s="310" t="str">
        <f>Language!$E$175</f>
        <v>Points:</v>
      </c>
      <c r="EM69" s="311"/>
      <c r="EN69" s="312"/>
      <c r="EO69" s="313">
        <f>EO67*PrSettings!$F$9</f>
        <v>0</v>
      </c>
      <c r="EP69" s="313">
        <f>EP67*PrSettings!$F$4</f>
        <v>0</v>
      </c>
      <c r="EQ69" s="313">
        <f>EQ67*PrSettings!$F$5</f>
        <v>0</v>
      </c>
      <c r="ER69" s="313">
        <f>ER67*PrSettings!$F$6</f>
        <v>0</v>
      </c>
      <c r="ES69" s="313">
        <f>ES67*PrSettings!$F$7</f>
        <v>0</v>
      </c>
      <c r="ET69" s="314">
        <f>ET67*PrSettings!$F$8</f>
        <v>0</v>
      </c>
      <c r="EV69" s="368"/>
      <c r="EW69" s="368"/>
      <c r="EX69" s="368"/>
      <c r="EY69" s="310" t="str">
        <f>Language!$E$175</f>
        <v>Points:</v>
      </c>
      <c r="EZ69" s="311"/>
      <c r="FA69" s="312"/>
      <c r="FB69" s="313">
        <f>FB67*PrSettings!$F$9</f>
        <v>0</v>
      </c>
      <c r="FC69" s="313">
        <f>FC67*PrSettings!$F$4</f>
        <v>0</v>
      </c>
      <c r="FD69" s="313">
        <f>FD67*PrSettings!$F$5</f>
        <v>0</v>
      </c>
      <c r="FE69" s="313">
        <f>FE67*PrSettings!$F$6</f>
        <v>0</v>
      </c>
      <c r="FF69" s="313">
        <f>FF67*PrSettings!$F$7</f>
        <v>0</v>
      </c>
      <c r="FG69" s="314">
        <f>FG67*PrSettings!$F$8</f>
        <v>0</v>
      </c>
      <c r="FI69" s="368"/>
      <c r="FJ69" s="368"/>
      <c r="FK69" s="368"/>
      <c r="FL69" s="310" t="str">
        <f>Language!$E$175</f>
        <v>Points:</v>
      </c>
      <c r="FM69" s="311"/>
      <c r="FN69" s="312"/>
      <c r="FO69" s="313">
        <f>FO67*PrSettings!$F$9</f>
        <v>0</v>
      </c>
      <c r="FP69" s="313">
        <f>FP67*PrSettings!$F$4</f>
        <v>0</v>
      </c>
      <c r="FQ69" s="313">
        <f>FQ67*PrSettings!$F$5</f>
        <v>0</v>
      </c>
      <c r="FR69" s="313">
        <f>FR67*PrSettings!$F$6</f>
        <v>0</v>
      </c>
      <c r="FS69" s="313">
        <f>FS67*PrSettings!$F$7</f>
        <v>0</v>
      </c>
      <c r="FT69" s="314">
        <f>FT67*PrSettings!$F$8</f>
        <v>0</v>
      </c>
      <c r="FV69" s="368"/>
      <c r="FW69" s="368"/>
      <c r="FX69" s="368"/>
      <c r="FY69" s="310" t="str">
        <f>Language!$E$175</f>
        <v>Points:</v>
      </c>
      <c r="FZ69" s="311"/>
      <c r="GA69" s="312"/>
      <c r="GB69" s="313">
        <f>GB67*PrSettings!$F$9</f>
        <v>0</v>
      </c>
      <c r="GC69" s="313">
        <f>GC67*PrSettings!$F$4</f>
        <v>0</v>
      </c>
      <c r="GD69" s="313">
        <f>GD67*PrSettings!$F$5</f>
        <v>0</v>
      </c>
      <c r="GE69" s="313">
        <f>GE67*PrSettings!$F$6</f>
        <v>0</v>
      </c>
      <c r="GF69" s="313">
        <f>GF67*PrSettings!$F$7</f>
        <v>0</v>
      </c>
      <c r="GG69" s="314">
        <f>GG67*PrSettings!$F$8</f>
        <v>0</v>
      </c>
      <c r="GI69" s="368"/>
      <c r="GJ69" s="368"/>
      <c r="GK69" s="368"/>
      <c r="GL69" s="310" t="str">
        <f>Language!$E$175</f>
        <v>Points:</v>
      </c>
      <c r="GM69" s="311"/>
      <c r="GN69" s="312"/>
      <c r="GO69" s="313">
        <f>GO67*PrSettings!$F$9</f>
        <v>0</v>
      </c>
      <c r="GP69" s="313">
        <f>GP67*PrSettings!$F$4</f>
        <v>0</v>
      </c>
      <c r="GQ69" s="313">
        <f>GQ67*PrSettings!$F$5</f>
        <v>0</v>
      </c>
      <c r="GR69" s="313">
        <f>GR67*PrSettings!$F$6</f>
        <v>0</v>
      </c>
      <c r="GS69" s="313">
        <f>GS67*PrSettings!$F$7</f>
        <v>0</v>
      </c>
      <c r="GT69" s="314">
        <f>GT67*PrSettings!$F$8</f>
        <v>0</v>
      </c>
      <c r="GV69" s="368"/>
      <c r="GW69" s="368"/>
      <c r="GX69" s="368"/>
      <c r="GY69" s="310" t="str">
        <f>Language!$E$175</f>
        <v>Points:</v>
      </c>
      <c r="GZ69" s="311"/>
      <c r="HA69" s="312"/>
      <c r="HB69" s="313">
        <f>HB67*PrSettings!$F$9</f>
        <v>0</v>
      </c>
      <c r="HC69" s="313">
        <f>HC67*PrSettings!$F$4</f>
        <v>0</v>
      </c>
      <c r="HD69" s="313">
        <f>HD67*PrSettings!$F$5</f>
        <v>0</v>
      </c>
      <c r="HE69" s="313">
        <f>HE67*PrSettings!$F$6</f>
        <v>0</v>
      </c>
      <c r="HF69" s="313">
        <f>HF67*PrSettings!$F$7</f>
        <v>0</v>
      </c>
      <c r="HG69" s="314">
        <f>HG67*PrSettings!$F$8</f>
        <v>0</v>
      </c>
      <c r="HI69" s="368"/>
      <c r="HJ69" s="368"/>
      <c r="HK69" s="368"/>
      <c r="HL69" s="310" t="str">
        <f>Language!$E$175</f>
        <v>Points:</v>
      </c>
      <c r="HM69" s="311"/>
      <c r="HN69" s="312"/>
      <c r="HO69" s="313">
        <f>HO67*PrSettings!$F$9</f>
        <v>0</v>
      </c>
      <c r="HP69" s="313">
        <f>HP67*PrSettings!$F$4</f>
        <v>0</v>
      </c>
      <c r="HQ69" s="313">
        <f>HQ67*PrSettings!$F$5</f>
        <v>0</v>
      </c>
      <c r="HR69" s="313">
        <f>HR67*PrSettings!$F$6</f>
        <v>0</v>
      </c>
      <c r="HS69" s="313">
        <f>HS67*PrSettings!$F$7</f>
        <v>0</v>
      </c>
      <c r="HT69" s="314">
        <f>HT67*PrSettings!$F$8</f>
        <v>0</v>
      </c>
      <c r="HV69" s="368"/>
      <c r="HW69" s="368"/>
      <c r="HX69" s="368"/>
      <c r="HY69" s="310" t="str">
        <f>Language!$E$175</f>
        <v>Points:</v>
      </c>
      <c r="HZ69" s="311"/>
      <c r="IA69" s="312"/>
      <c r="IB69" s="313">
        <f>IB67*PrSettings!$F$9</f>
        <v>0</v>
      </c>
      <c r="IC69" s="313">
        <f>IC67*PrSettings!$F$4</f>
        <v>0</v>
      </c>
      <c r="ID69" s="313">
        <f>ID67*PrSettings!$F$5</f>
        <v>0</v>
      </c>
      <c r="IE69" s="313">
        <f>IE67*PrSettings!$F$6</f>
        <v>0</v>
      </c>
      <c r="IF69" s="313">
        <f>IF67*PrSettings!$F$7</f>
        <v>0</v>
      </c>
      <c r="IG69" s="314">
        <f>IG67*PrSettings!$F$8</f>
        <v>0</v>
      </c>
      <c r="II69" s="368"/>
      <c r="IJ69" s="368"/>
      <c r="IK69" s="368"/>
      <c r="IL69" s="310" t="str">
        <f>Language!$E$175</f>
        <v>Points:</v>
      </c>
      <c r="IM69" s="311"/>
      <c r="IN69" s="312"/>
      <c r="IO69" s="313">
        <f>IO67*PrSettings!$F$9</f>
        <v>0</v>
      </c>
      <c r="IP69" s="313">
        <f>IP67*PrSettings!$F$4</f>
        <v>0</v>
      </c>
      <c r="IQ69" s="313">
        <f>IQ67*PrSettings!$F$5</f>
        <v>0</v>
      </c>
      <c r="IR69" s="313">
        <f>IR67*PrSettings!$F$6</f>
        <v>0</v>
      </c>
      <c r="IS69" s="313">
        <f>IS67*PrSettings!$F$7</f>
        <v>0</v>
      </c>
      <c r="IT69" s="314">
        <f>IT67*PrSettings!$F$8</f>
        <v>0</v>
      </c>
      <c r="IV69" s="368"/>
      <c r="IW69" s="368"/>
      <c r="IX69" s="368"/>
      <c r="IY69" s="310" t="str">
        <f>Language!$E$175</f>
        <v>Points:</v>
      </c>
      <c r="IZ69" s="311"/>
      <c r="JA69" s="312"/>
      <c r="JB69" s="313">
        <f>JB67*PrSettings!$F$9</f>
        <v>0</v>
      </c>
      <c r="JC69" s="313">
        <f>JC67*PrSettings!$F$4</f>
        <v>0</v>
      </c>
      <c r="JD69" s="313">
        <f>JD67*PrSettings!$F$5</f>
        <v>0</v>
      </c>
      <c r="JE69" s="313">
        <f>JE67*PrSettings!$F$6</f>
        <v>0</v>
      </c>
      <c r="JF69" s="313">
        <f>JF67*PrSettings!$F$7</f>
        <v>0</v>
      </c>
      <c r="JG69" s="314">
        <f>JG67*PrSettings!$F$8</f>
        <v>0</v>
      </c>
      <c r="JI69" s="368"/>
      <c r="JJ69" s="368"/>
      <c r="JK69" s="368"/>
      <c r="JL69" s="310" t="str">
        <f>Language!$E$175</f>
        <v>Points:</v>
      </c>
      <c r="JM69" s="311"/>
      <c r="JN69" s="312"/>
      <c r="JO69" s="313">
        <f>JO67*PrSettings!$F$9</f>
        <v>0</v>
      </c>
      <c r="JP69" s="313">
        <f>JP67*PrSettings!$F$4</f>
        <v>0</v>
      </c>
      <c r="JQ69" s="313">
        <f>JQ67*PrSettings!$F$5</f>
        <v>0</v>
      </c>
      <c r="JR69" s="313">
        <f>JR67*PrSettings!$F$6</f>
        <v>0</v>
      </c>
      <c r="JS69" s="313">
        <f>JS67*PrSettings!$F$7</f>
        <v>0</v>
      </c>
      <c r="JT69" s="314">
        <f>JT67*PrSettings!$F$8</f>
        <v>0</v>
      </c>
      <c r="JV69" s="368"/>
      <c r="JW69" s="368"/>
      <c r="JX69" s="368"/>
      <c r="JY69" s="310" t="str">
        <f>Language!$E$175</f>
        <v>Points:</v>
      </c>
      <c r="JZ69" s="311"/>
      <c r="KA69" s="312"/>
      <c r="KB69" s="313">
        <f>KB67*PrSettings!$F$9</f>
        <v>0</v>
      </c>
      <c r="KC69" s="313">
        <f>KC67*PrSettings!$F$4</f>
        <v>0</v>
      </c>
      <c r="KD69" s="313">
        <f>KD67*PrSettings!$F$5</f>
        <v>0</v>
      </c>
      <c r="KE69" s="313">
        <f>KE67*PrSettings!$F$6</f>
        <v>0</v>
      </c>
      <c r="KF69" s="313">
        <f>KF67*PrSettings!$F$7</f>
        <v>0</v>
      </c>
      <c r="KG69" s="314">
        <f>KG67*PrSettings!$F$8</f>
        <v>0</v>
      </c>
      <c r="KI69" s="368"/>
      <c r="KJ69" s="368"/>
      <c r="KK69" s="368"/>
      <c r="KL69" s="310" t="str">
        <f>Language!$E$175</f>
        <v>Points:</v>
      </c>
      <c r="KM69" s="311"/>
      <c r="KN69" s="312"/>
      <c r="KO69" s="313">
        <f>KO67*PrSettings!$F$9</f>
        <v>0</v>
      </c>
      <c r="KP69" s="313">
        <f>KP67*PrSettings!$F$4</f>
        <v>0</v>
      </c>
      <c r="KQ69" s="313">
        <f>KQ67*PrSettings!$F$5</f>
        <v>0</v>
      </c>
      <c r="KR69" s="313">
        <f>KR67*PrSettings!$F$6</f>
        <v>0</v>
      </c>
      <c r="KS69" s="313">
        <f>KS67*PrSettings!$F$7</f>
        <v>0</v>
      </c>
      <c r="KT69" s="314">
        <f>KT67*PrSettings!$F$8</f>
        <v>0</v>
      </c>
      <c r="KV69" s="368"/>
      <c r="KW69" s="368"/>
      <c r="KX69" s="368"/>
      <c r="KY69" s="310" t="str">
        <f>Language!$E$175</f>
        <v>Points:</v>
      </c>
      <c r="KZ69" s="311"/>
      <c r="LA69" s="312"/>
      <c r="LB69" s="313">
        <f>LB67*PrSettings!$F$9</f>
        <v>0</v>
      </c>
      <c r="LC69" s="313">
        <f>LC67*PrSettings!$F$4</f>
        <v>0</v>
      </c>
      <c r="LD69" s="313">
        <f>LD67*PrSettings!$F$5</f>
        <v>0</v>
      </c>
      <c r="LE69" s="313">
        <f>LE67*PrSettings!$F$6</f>
        <v>0</v>
      </c>
      <c r="LF69" s="313">
        <f>LF67*PrSettings!$F$7</f>
        <v>0</v>
      </c>
      <c r="LG69" s="314">
        <f>LG67*PrSettings!$F$8</f>
        <v>0</v>
      </c>
      <c r="LI69" s="368"/>
      <c r="LJ69" s="368"/>
      <c r="LK69" s="368"/>
      <c r="LL69" s="310" t="str">
        <f>Language!$E$175</f>
        <v>Points:</v>
      </c>
      <c r="LM69" s="311"/>
      <c r="LN69" s="312"/>
      <c r="LO69" s="313">
        <f>LO67*PrSettings!$F$9</f>
        <v>0</v>
      </c>
      <c r="LP69" s="313">
        <f>LP67*PrSettings!$F$4</f>
        <v>0</v>
      </c>
      <c r="LQ69" s="313">
        <f>LQ67*PrSettings!$F$5</f>
        <v>0</v>
      </c>
      <c r="LR69" s="313">
        <f>LR67*PrSettings!$F$6</f>
        <v>0</v>
      </c>
      <c r="LS69" s="313">
        <f>LS67*PrSettings!$F$7</f>
        <v>0</v>
      </c>
      <c r="LT69" s="314">
        <f>LT67*PrSettings!$F$8</f>
        <v>0</v>
      </c>
      <c r="LV69" s="368"/>
      <c r="LW69" s="368"/>
      <c r="LX69" s="368"/>
      <c r="LY69" s="310" t="str">
        <f>Language!$E$175</f>
        <v>Points:</v>
      </c>
      <c r="LZ69" s="311"/>
      <c r="MA69" s="312"/>
      <c r="MB69" s="313">
        <f>MB67*PrSettings!$F$9</f>
        <v>0</v>
      </c>
      <c r="MC69" s="313">
        <f>MC67*PrSettings!$F$4</f>
        <v>0</v>
      </c>
      <c r="MD69" s="313">
        <f>MD67*PrSettings!$F$5</f>
        <v>0</v>
      </c>
      <c r="ME69" s="313">
        <f>ME67*PrSettings!$F$6</f>
        <v>0</v>
      </c>
      <c r="MF69" s="313">
        <f>MF67*PrSettings!$F$7</f>
        <v>0</v>
      </c>
      <c r="MG69" s="314">
        <f>MG67*PrSettings!$F$8</f>
        <v>0</v>
      </c>
    </row>
    <row r="70" ht="22.5" customHeight="1">
      <c r="A70" s="172"/>
      <c r="B70" s="172"/>
      <c r="F70" s="59"/>
      <c r="G70" s="59"/>
      <c r="H70" s="133"/>
      <c r="I70" s="368">
        <f>IFERROR(VLOOKUP(I60,$B$57:$F$60,5,0),0)</f>
        <v>0</v>
      </c>
      <c r="J70" s="368">
        <f>IFERROR(VLOOKUP(I63,$D$62:$G$63,4,0),0)</f>
        <v>0</v>
      </c>
      <c r="K70" s="368">
        <f>IFERROR(VLOOKUP(I60,$D$57:$G$60,4,0),0)</f>
        <v>0</v>
      </c>
      <c r="L70" s="315" t="str">
        <f>Language!$E$176</f>
        <v>Sum:</v>
      </c>
      <c r="M70" s="316"/>
      <c r="N70" s="317"/>
      <c r="O70" s="318">
        <f>SUM(O68:T68)</f>
        <v>0</v>
      </c>
      <c r="P70" s="316"/>
      <c r="Q70" s="316"/>
      <c r="R70" s="316"/>
      <c r="S70" s="316"/>
      <c r="T70" s="319"/>
      <c r="V70" s="368">
        <f>IFERROR(VLOOKUP(V60,$B$57:$F$60,5,0),0)</f>
        <v>0</v>
      </c>
      <c r="W70" s="368">
        <f>IFERROR(VLOOKUP(V63,$D$62:$G$63,4,0),0)</f>
        <v>0</v>
      </c>
      <c r="X70" s="368">
        <f>IFERROR(VLOOKUP(V60,$D$57:$G$60,4,0),0)</f>
        <v>0</v>
      </c>
      <c r="Y70" s="315" t="str">
        <f>Language!$E$176</f>
        <v>Sum:</v>
      </c>
      <c r="Z70" s="316"/>
      <c r="AA70" s="317"/>
      <c r="AB70" s="318">
        <f>SUM(AB68:AG68)</f>
        <v>0</v>
      </c>
      <c r="AC70" s="316"/>
      <c r="AD70" s="316"/>
      <c r="AE70" s="316"/>
      <c r="AF70" s="316"/>
      <c r="AG70" s="319"/>
      <c r="AI70" s="368">
        <f>IFERROR(VLOOKUP(AI60,$B$57:$F$60,5,0),0)</f>
        <v>0</v>
      </c>
      <c r="AJ70" s="368">
        <f>IFERROR(VLOOKUP(AI63,$D$62:$G$63,4,0),0)</f>
        <v>0</v>
      </c>
      <c r="AK70" s="368">
        <f>IFERROR(VLOOKUP(AI60,$D$57:$G$60,4,0),0)</f>
        <v>0</v>
      </c>
      <c r="AL70" s="315" t="str">
        <f>Language!$E$176</f>
        <v>Sum:</v>
      </c>
      <c r="AM70" s="316"/>
      <c r="AN70" s="317"/>
      <c r="AO70" s="318">
        <f>SUM(AO68:AT68)</f>
        <v>0</v>
      </c>
      <c r="AP70" s="316"/>
      <c r="AQ70" s="316"/>
      <c r="AR70" s="316"/>
      <c r="AS70" s="316"/>
      <c r="AT70" s="319"/>
      <c r="AV70" s="368">
        <f>IFERROR(VLOOKUP(AV60,$B$57:$F$60,5,0),0)</f>
        <v>0</v>
      </c>
      <c r="AW70" s="368">
        <f>IFERROR(VLOOKUP(AV63,$D$62:$G$63,4,0),0)</f>
        <v>0</v>
      </c>
      <c r="AX70" s="368">
        <f>IFERROR(VLOOKUP(AV60,$D$57:$G$60,4,0),0)</f>
        <v>0</v>
      </c>
      <c r="AY70" s="315" t="str">
        <f>Language!$E$176</f>
        <v>Sum:</v>
      </c>
      <c r="AZ70" s="316"/>
      <c r="BA70" s="317"/>
      <c r="BB70" s="318">
        <f>SUM(BB68:BG68)</f>
        <v>0</v>
      </c>
      <c r="BC70" s="316"/>
      <c r="BD70" s="316"/>
      <c r="BE70" s="316"/>
      <c r="BF70" s="316"/>
      <c r="BG70" s="319"/>
      <c r="BI70" s="368">
        <f>IFERROR(VLOOKUP(BI60,$B$57:$F$60,5,0),0)</f>
        <v>0</v>
      </c>
      <c r="BJ70" s="368">
        <f>IFERROR(VLOOKUP(BI63,$D$62:$G$63,4,0),0)</f>
        <v>0</v>
      </c>
      <c r="BK70" s="368">
        <f>IFERROR(VLOOKUP(BI60,$D$57:$G$60,4,0),0)</f>
        <v>0</v>
      </c>
      <c r="BL70" s="315" t="str">
        <f>Language!$E$176</f>
        <v>Sum:</v>
      </c>
      <c r="BM70" s="316"/>
      <c r="BN70" s="317"/>
      <c r="BO70" s="318">
        <f>SUM(BO68:BT68)</f>
        <v>0</v>
      </c>
      <c r="BP70" s="316"/>
      <c r="BQ70" s="316"/>
      <c r="BR70" s="316"/>
      <c r="BS70" s="316"/>
      <c r="BT70" s="319"/>
      <c r="BV70" s="368">
        <f>IFERROR(VLOOKUP(BV60,$B$57:$F$60,5,0),0)</f>
        <v>0</v>
      </c>
      <c r="BW70" s="368">
        <f>IFERROR(VLOOKUP(BV63,$D$62:$G$63,4,0),0)</f>
        <v>0</v>
      </c>
      <c r="BX70" s="368">
        <f>IFERROR(VLOOKUP(BV60,$D$57:$G$60,4,0),0)</f>
        <v>0</v>
      </c>
      <c r="BY70" s="315" t="str">
        <f>Language!$E$176</f>
        <v>Sum:</v>
      </c>
      <c r="BZ70" s="316"/>
      <c r="CA70" s="317"/>
      <c r="CB70" s="318">
        <f>SUM(CB68:CG68)</f>
        <v>0</v>
      </c>
      <c r="CC70" s="316"/>
      <c r="CD70" s="316"/>
      <c r="CE70" s="316"/>
      <c r="CF70" s="316"/>
      <c r="CG70" s="319"/>
      <c r="CI70" s="368">
        <f>IFERROR(VLOOKUP(CI60,$B$57:$F$60,5,0),0)</f>
        <v>0</v>
      </c>
      <c r="CJ70" s="368">
        <f>IFERROR(VLOOKUP(CI63,$D$62:$G$63,4,0),0)</f>
        <v>0</v>
      </c>
      <c r="CK70" s="368">
        <f>IFERROR(VLOOKUP(CI60,$D$57:$G$60,4,0),0)</f>
        <v>0</v>
      </c>
      <c r="CL70" s="315" t="str">
        <f>Language!$E$176</f>
        <v>Sum:</v>
      </c>
      <c r="CM70" s="316"/>
      <c r="CN70" s="317"/>
      <c r="CO70" s="318">
        <f>SUM(CO68:CT68)</f>
        <v>0</v>
      </c>
      <c r="CP70" s="316"/>
      <c r="CQ70" s="316"/>
      <c r="CR70" s="316"/>
      <c r="CS70" s="316"/>
      <c r="CT70" s="319"/>
      <c r="CV70" s="368">
        <f>IFERROR(VLOOKUP(CV60,$B$57:$F$60,5,0),0)</f>
        <v>0</v>
      </c>
      <c r="CW70" s="368">
        <f>IFERROR(VLOOKUP(CV63,$D$62:$G$63,4,0),0)</f>
        <v>0</v>
      </c>
      <c r="CX70" s="368">
        <f>IFERROR(VLOOKUP(CV60,$D$57:$G$60,4,0),0)</f>
        <v>0</v>
      </c>
      <c r="CY70" s="315" t="str">
        <f>Language!$E$176</f>
        <v>Sum:</v>
      </c>
      <c r="CZ70" s="316"/>
      <c r="DA70" s="317"/>
      <c r="DB70" s="318">
        <f>SUM(DB68:DG68)</f>
        <v>0</v>
      </c>
      <c r="DC70" s="316"/>
      <c r="DD70" s="316"/>
      <c r="DE70" s="316"/>
      <c r="DF70" s="316"/>
      <c r="DG70" s="319"/>
      <c r="DI70" s="368">
        <f>IFERROR(VLOOKUP(DI60,$B$57:$F$60,5,0),0)</f>
        <v>0</v>
      </c>
      <c r="DJ70" s="368">
        <f>IFERROR(VLOOKUP(DI63,$D$62:$G$63,4,0),0)</f>
        <v>0</v>
      </c>
      <c r="DK70" s="368">
        <f>IFERROR(VLOOKUP(DI60,$D$57:$G$60,4,0),0)</f>
        <v>0</v>
      </c>
      <c r="DL70" s="315" t="str">
        <f>Language!$E$176</f>
        <v>Sum:</v>
      </c>
      <c r="DM70" s="316"/>
      <c r="DN70" s="317"/>
      <c r="DO70" s="318">
        <f>SUM(DO68:DT68)</f>
        <v>0</v>
      </c>
      <c r="DP70" s="316"/>
      <c r="DQ70" s="316"/>
      <c r="DR70" s="316"/>
      <c r="DS70" s="316"/>
      <c r="DT70" s="319"/>
      <c r="DV70" s="368">
        <f>IFERROR(VLOOKUP(DV60,$B$57:$F$60,5,0),0)</f>
        <v>0</v>
      </c>
      <c r="DW70" s="368">
        <f>IFERROR(VLOOKUP(DV63,$D$62:$G$63,4,0),0)</f>
        <v>0</v>
      </c>
      <c r="DX70" s="368">
        <f>IFERROR(VLOOKUP(DV60,$D$57:$G$60,4,0),0)</f>
        <v>0</v>
      </c>
      <c r="DY70" s="315" t="str">
        <f>Language!$E$176</f>
        <v>Sum:</v>
      </c>
      <c r="DZ70" s="316"/>
      <c r="EA70" s="317"/>
      <c r="EB70" s="318">
        <f>SUM(EB68:EG68)</f>
        <v>0</v>
      </c>
      <c r="EC70" s="316"/>
      <c r="ED70" s="316"/>
      <c r="EE70" s="316"/>
      <c r="EF70" s="316"/>
      <c r="EG70" s="319"/>
      <c r="EI70" s="368">
        <f>IFERROR(VLOOKUP(EI60,$B$57:$F$60,5,0),0)</f>
        <v>0</v>
      </c>
      <c r="EJ70" s="368">
        <f>IFERROR(VLOOKUP(EI63,$D$62:$G$63,4,0),0)</f>
        <v>0</v>
      </c>
      <c r="EK70" s="368">
        <f>IFERROR(VLOOKUP(EI60,$D$57:$G$60,4,0),0)</f>
        <v>0</v>
      </c>
      <c r="EL70" s="315" t="str">
        <f>Language!$E$176</f>
        <v>Sum:</v>
      </c>
      <c r="EM70" s="316"/>
      <c r="EN70" s="317"/>
      <c r="EO70" s="318">
        <f>SUM(EO68:ET68)</f>
        <v>0</v>
      </c>
      <c r="EP70" s="316"/>
      <c r="EQ70" s="316"/>
      <c r="ER70" s="316"/>
      <c r="ES70" s="316"/>
      <c r="ET70" s="319"/>
      <c r="EV70" s="368">
        <f>IFERROR(VLOOKUP(EV60,$B$57:$F$60,5,0),0)</f>
        <v>0</v>
      </c>
      <c r="EW70" s="368">
        <f>IFERROR(VLOOKUP(EV63,$D$62:$G$63,4,0),0)</f>
        <v>0</v>
      </c>
      <c r="EX70" s="368">
        <f>IFERROR(VLOOKUP(EV60,$D$57:$G$60,4,0),0)</f>
        <v>0</v>
      </c>
      <c r="EY70" s="315" t="str">
        <f>Language!$E$176</f>
        <v>Sum:</v>
      </c>
      <c r="EZ70" s="316"/>
      <c r="FA70" s="317"/>
      <c r="FB70" s="318">
        <f>SUM(FB68:FG68)</f>
        <v>0</v>
      </c>
      <c r="FC70" s="316"/>
      <c r="FD70" s="316"/>
      <c r="FE70" s="316"/>
      <c r="FF70" s="316"/>
      <c r="FG70" s="319"/>
      <c r="FI70" s="368">
        <f>IFERROR(VLOOKUP(FI60,$B$57:$F$60,5,0),0)</f>
        <v>0</v>
      </c>
      <c r="FJ70" s="368">
        <f>IFERROR(VLOOKUP(FI63,$D$62:$G$63,4,0),0)</f>
        <v>0</v>
      </c>
      <c r="FK70" s="368">
        <f>IFERROR(VLOOKUP(FI60,$D$57:$G$60,4,0),0)</f>
        <v>0</v>
      </c>
      <c r="FL70" s="315" t="str">
        <f>Language!$E$176</f>
        <v>Sum:</v>
      </c>
      <c r="FM70" s="316"/>
      <c r="FN70" s="317"/>
      <c r="FO70" s="318">
        <f>SUM(FO68:FT68)</f>
        <v>0</v>
      </c>
      <c r="FP70" s="316"/>
      <c r="FQ70" s="316"/>
      <c r="FR70" s="316"/>
      <c r="FS70" s="316"/>
      <c r="FT70" s="319"/>
      <c r="FV70" s="368">
        <f>IFERROR(VLOOKUP(FV60,$B$57:$F$60,5,0),0)</f>
        <v>0</v>
      </c>
      <c r="FW70" s="368">
        <f>IFERROR(VLOOKUP(FV63,$D$62:$G$63,4,0),0)</f>
        <v>0</v>
      </c>
      <c r="FX70" s="368">
        <f>IFERROR(VLOOKUP(FV60,$D$57:$G$60,4,0),0)</f>
        <v>0</v>
      </c>
      <c r="FY70" s="315" t="str">
        <f>Language!$E$176</f>
        <v>Sum:</v>
      </c>
      <c r="FZ70" s="316"/>
      <c r="GA70" s="317"/>
      <c r="GB70" s="318">
        <f>SUM(GB68:GG68)</f>
        <v>0</v>
      </c>
      <c r="GC70" s="316"/>
      <c r="GD70" s="316"/>
      <c r="GE70" s="316"/>
      <c r="GF70" s="316"/>
      <c r="GG70" s="319"/>
      <c r="GI70" s="368">
        <f>IFERROR(VLOOKUP(GI60,$B$57:$F$60,5,0),0)</f>
        <v>0</v>
      </c>
      <c r="GJ70" s="368">
        <f>IFERROR(VLOOKUP(GI63,$D$62:$G$63,4,0),0)</f>
        <v>0</v>
      </c>
      <c r="GK70" s="368">
        <f>IFERROR(VLOOKUP(GI60,$D$57:$G$60,4,0),0)</f>
        <v>0</v>
      </c>
      <c r="GL70" s="315" t="str">
        <f>Language!$E$176</f>
        <v>Sum:</v>
      </c>
      <c r="GM70" s="316"/>
      <c r="GN70" s="317"/>
      <c r="GO70" s="318">
        <f>SUM(GO68:GT68)</f>
        <v>0</v>
      </c>
      <c r="GP70" s="316"/>
      <c r="GQ70" s="316"/>
      <c r="GR70" s="316"/>
      <c r="GS70" s="316"/>
      <c r="GT70" s="319"/>
      <c r="GV70" s="368">
        <f>IFERROR(VLOOKUP(GV60,$B$57:$F$60,5,0),0)</f>
        <v>0</v>
      </c>
      <c r="GW70" s="368">
        <f>IFERROR(VLOOKUP(GV63,$D$62:$G$63,4,0),0)</f>
        <v>0</v>
      </c>
      <c r="GX70" s="368">
        <f>IFERROR(VLOOKUP(GV60,$D$57:$G$60,4,0),0)</f>
        <v>0</v>
      </c>
      <c r="GY70" s="315" t="str">
        <f>Language!$E$176</f>
        <v>Sum:</v>
      </c>
      <c r="GZ70" s="316"/>
      <c r="HA70" s="317"/>
      <c r="HB70" s="318">
        <f>SUM(HB68:HG68)</f>
        <v>0</v>
      </c>
      <c r="HC70" s="316"/>
      <c r="HD70" s="316"/>
      <c r="HE70" s="316"/>
      <c r="HF70" s="316"/>
      <c r="HG70" s="319"/>
      <c r="HI70" s="368">
        <f>IFERROR(VLOOKUP(HI60,$B$57:$F$60,5,0),0)</f>
        <v>0</v>
      </c>
      <c r="HJ70" s="368">
        <f>IFERROR(VLOOKUP(HI63,$D$62:$G$63,4,0),0)</f>
        <v>0</v>
      </c>
      <c r="HK70" s="368">
        <f>IFERROR(VLOOKUP(HI60,$D$57:$G$60,4,0),0)</f>
        <v>0</v>
      </c>
      <c r="HL70" s="315" t="str">
        <f>Language!$E$176</f>
        <v>Sum:</v>
      </c>
      <c r="HM70" s="316"/>
      <c r="HN70" s="317"/>
      <c r="HO70" s="318">
        <f>SUM(HO68:HT68)</f>
        <v>0</v>
      </c>
      <c r="HP70" s="316"/>
      <c r="HQ70" s="316"/>
      <c r="HR70" s="316"/>
      <c r="HS70" s="316"/>
      <c r="HT70" s="319"/>
      <c r="HV70" s="368">
        <f>IFERROR(VLOOKUP(HV60,$B$57:$F$60,5,0),0)</f>
        <v>0</v>
      </c>
      <c r="HW70" s="368">
        <f>IFERROR(VLOOKUP(HV63,$D$62:$G$63,4,0),0)</f>
        <v>0</v>
      </c>
      <c r="HX70" s="368">
        <f>IFERROR(VLOOKUP(HV60,$D$57:$G$60,4,0),0)</f>
        <v>0</v>
      </c>
      <c r="HY70" s="315" t="str">
        <f>Language!$E$176</f>
        <v>Sum:</v>
      </c>
      <c r="HZ70" s="316"/>
      <c r="IA70" s="317"/>
      <c r="IB70" s="318">
        <f>SUM(IB68:IG68)</f>
        <v>0</v>
      </c>
      <c r="IC70" s="316"/>
      <c r="ID70" s="316"/>
      <c r="IE70" s="316"/>
      <c r="IF70" s="316"/>
      <c r="IG70" s="319"/>
      <c r="II70" s="368">
        <f>IFERROR(VLOOKUP(II60,$B$57:$F$60,5,0),0)</f>
        <v>0</v>
      </c>
      <c r="IJ70" s="368">
        <f>IFERROR(VLOOKUP(II63,$D$62:$G$63,4,0),0)</f>
        <v>0</v>
      </c>
      <c r="IK70" s="368">
        <f>IFERROR(VLOOKUP(II60,$D$57:$G$60,4,0),0)</f>
        <v>0</v>
      </c>
      <c r="IL70" s="315" t="str">
        <f>Language!$E$176</f>
        <v>Sum:</v>
      </c>
      <c r="IM70" s="316"/>
      <c r="IN70" s="317"/>
      <c r="IO70" s="318">
        <f>SUM(IO68:IT68)</f>
        <v>0</v>
      </c>
      <c r="IP70" s="316"/>
      <c r="IQ70" s="316"/>
      <c r="IR70" s="316"/>
      <c r="IS70" s="316"/>
      <c r="IT70" s="319"/>
      <c r="IV70" s="368">
        <f>IFERROR(VLOOKUP(IV60,$B$57:$F$60,5,0),0)</f>
        <v>0</v>
      </c>
      <c r="IW70" s="368">
        <f>IFERROR(VLOOKUP(IV63,$D$62:$G$63,4,0),0)</f>
        <v>0</v>
      </c>
      <c r="IX70" s="368">
        <f>IFERROR(VLOOKUP(IV60,$D$57:$G$60,4,0),0)</f>
        <v>0</v>
      </c>
      <c r="IY70" s="315" t="str">
        <f>Language!$E$176</f>
        <v>Sum:</v>
      </c>
      <c r="IZ70" s="316"/>
      <c r="JA70" s="317"/>
      <c r="JB70" s="318">
        <f>SUM(JB68:JG68)</f>
        <v>0</v>
      </c>
      <c r="JC70" s="316"/>
      <c r="JD70" s="316"/>
      <c r="JE70" s="316"/>
      <c r="JF70" s="316"/>
      <c r="JG70" s="319"/>
      <c r="JI70" s="368">
        <f>IFERROR(VLOOKUP(JI60,$B$57:$F$60,5,0),0)</f>
        <v>0</v>
      </c>
      <c r="JJ70" s="368">
        <f>IFERROR(VLOOKUP(JI63,$D$62:$G$63,4,0),0)</f>
        <v>0</v>
      </c>
      <c r="JK70" s="368">
        <f>IFERROR(VLOOKUP(JI60,$D$57:$G$60,4,0),0)</f>
        <v>0</v>
      </c>
      <c r="JL70" s="315" t="str">
        <f>Language!$E$176</f>
        <v>Sum:</v>
      </c>
      <c r="JM70" s="316"/>
      <c r="JN70" s="317"/>
      <c r="JO70" s="318">
        <f>SUM(JO68:JT68)</f>
        <v>0</v>
      </c>
      <c r="JP70" s="316"/>
      <c r="JQ70" s="316"/>
      <c r="JR70" s="316"/>
      <c r="JS70" s="316"/>
      <c r="JT70" s="319"/>
      <c r="JV70" s="368">
        <f>IFERROR(VLOOKUP(JV60,$B$57:$F$60,5,0),0)</f>
        <v>0</v>
      </c>
      <c r="JW70" s="368">
        <f>IFERROR(VLOOKUP(JV63,$D$62:$G$63,4,0),0)</f>
        <v>0</v>
      </c>
      <c r="JX70" s="368">
        <f>IFERROR(VLOOKUP(JV60,$D$57:$G$60,4,0),0)</f>
        <v>0</v>
      </c>
      <c r="JY70" s="315" t="str">
        <f>Language!$E$176</f>
        <v>Sum:</v>
      </c>
      <c r="JZ70" s="316"/>
      <c r="KA70" s="317"/>
      <c r="KB70" s="318">
        <f>SUM(KB68:KG68)</f>
        <v>0</v>
      </c>
      <c r="KC70" s="316"/>
      <c r="KD70" s="316"/>
      <c r="KE70" s="316"/>
      <c r="KF70" s="316"/>
      <c r="KG70" s="319"/>
      <c r="KI70" s="368">
        <f>IFERROR(VLOOKUP(KI60,$B$57:$F$60,5,0),0)</f>
        <v>0</v>
      </c>
      <c r="KJ70" s="368">
        <f>IFERROR(VLOOKUP(KI63,$D$62:$G$63,4,0),0)</f>
        <v>0</v>
      </c>
      <c r="KK70" s="368">
        <f>IFERROR(VLOOKUP(KI60,$D$57:$G$60,4,0),0)</f>
        <v>0</v>
      </c>
      <c r="KL70" s="315" t="str">
        <f>Language!$E$176</f>
        <v>Sum:</v>
      </c>
      <c r="KM70" s="316"/>
      <c r="KN70" s="317"/>
      <c r="KO70" s="318">
        <f>SUM(KO68:KT68)</f>
        <v>0</v>
      </c>
      <c r="KP70" s="316"/>
      <c r="KQ70" s="316"/>
      <c r="KR70" s="316"/>
      <c r="KS70" s="316"/>
      <c r="KT70" s="319"/>
      <c r="KV70" s="368">
        <f>IFERROR(VLOOKUP(KV60,$B$57:$F$60,5,0),0)</f>
        <v>0</v>
      </c>
      <c r="KW70" s="368">
        <f>IFERROR(VLOOKUP(KV63,$D$62:$G$63,4,0),0)</f>
        <v>0</v>
      </c>
      <c r="KX70" s="368">
        <f>IFERROR(VLOOKUP(KV60,$D$57:$G$60,4,0),0)</f>
        <v>0</v>
      </c>
      <c r="KY70" s="315" t="str">
        <f>Language!$E$176</f>
        <v>Sum:</v>
      </c>
      <c r="KZ70" s="316"/>
      <c r="LA70" s="317"/>
      <c r="LB70" s="318">
        <f>SUM(LB68:LG68)</f>
        <v>0</v>
      </c>
      <c r="LC70" s="316"/>
      <c r="LD70" s="316"/>
      <c r="LE70" s="316"/>
      <c r="LF70" s="316"/>
      <c r="LG70" s="319"/>
      <c r="LI70" s="368">
        <f>IFERROR(VLOOKUP(LI60,$B$57:$F$60,5,0),0)</f>
        <v>0</v>
      </c>
      <c r="LJ70" s="368">
        <f>IFERROR(VLOOKUP(LI63,$D$62:$G$63,4,0),0)</f>
        <v>0</v>
      </c>
      <c r="LK70" s="368">
        <f>IFERROR(VLOOKUP(LI60,$D$57:$G$60,4,0),0)</f>
        <v>0</v>
      </c>
      <c r="LL70" s="315" t="str">
        <f>Language!$E$176</f>
        <v>Sum:</v>
      </c>
      <c r="LM70" s="316"/>
      <c r="LN70" s="317"/>
      <c r="LO70" s="318">
        <f>SUM(LO68:LT68)</f>
        <v>0</v>
      </c>
      <c r="LP70" s="316"/>
      <c r="LQ70" s="316"/>
      <c r="LR70" s="316"/>
      <c r="LS70" s="316"/>
      <c r="LT70" s="319"/>
      <c r="LV70" s="368">
        <f>IFERROR(VLOOKUP(LV60,$B$57:$F$60,5,0),0)</f>
        <v>0</v>
      </c>
      <c r="LW70" s="368">
        <f>IFERROR(VLOOKUP(LV63,$D$62:$G$63,4,0),0)</f>
        <v>0</v>
      </c>
      <c r="LX70" s="368">
        <f>IFERROR(VLOOKUP(LV60,$D$57:$G$60,4,0),0)</f>
        <v>0</v>
      </c>
      <c r="LY70" s="315" t="str">
        <f>Language!$E$176</f>
        <v>Sum:</v>
      </c>
      <c r="LZ70" s="316"/>
      <c r="MA70" s="317"/>
      <c r="MB70" s="318">
        <f>SUM(MB68:MG68)</f>
        <v>0</v>
      </c>
      <c r="MC70" s="316"/>
      <c r="MD70" s="316"/>
      <c r="ME70" s="316"/>
      <c r="MF70" s="316"/>
      <c r="MG70" s="319"/>
    </row>
    <row r="71" ht="30.75" customHeight="1">
      <c r="A71" s="172"/>
      <c r="B71" s="172"/>
      <c r="F71" s="59"/>
      <c r="G71" s="59"/>
      <c r="H71" s="133"/>
      <c r="I71" s="368">
        <f t="shared" ref="I71:I74" si="989">IFERROR(VLOOKUP(K57,$B$57:$F$60,5,0),0)</f>
        <v>0</v>
      </c>
      <c r="J71" s="368">
        <f t="shared" ref="J71:J72" si="990">IFERROR(VLOOKUP(K62,$B$62:$F$63,5,0),0)</f>
        <v>0</v>
      </c>
      <c r="K71" s="368">
        <f t="shared" ref="K71:K74" si="991">IFERROR(VLOOKUP(K57,$D$57:$G$60,4,0),0)</f>
        <v>0</v>
      </c>
      <c r="L71" s="133"/>
      <c r="M71" s="133"/>
      <c r="N71" s="133"/>
      <c r="O71" s="133"/>
      <c r="P71" s="133"/>
      <c r="Q71" s="133"/>
      <c r="R71" s="133"/>
      <c r="S71" s="133"/>
      <c r="T71" s="133"/>
      <c r="V71" s="368">
        <f t="shared" ref="V71:V74" si="992">IFERROR(VLOOKUP(X57,$B$57:$F$60,5,0),0)</f>
        <v>0</v>
      </c>
      <c r="W71" s="368">
        <f t="shared" ref="W71:W72" si="993">IFERROR(VLOOKUP(X62,$B$62:$F$63,5,0),0)</f>
        <v>0</v>
      </c>
      <c r="X71" s="368">
        <f t="shared" ref="X71:X74" si="994">IFERROR(VLOOKUP(X57,$D$57:$G$60,4,0),0)</f>
        <v>0</v>
      </c>
      <c r="Y71" s="133"/>
      <c r="Z71" s="133"/>
      <c r="AA71" s="133"/>
      <c r="AB71" s="133"/>
      <c r="AC71" s="133"/>
      <c r="AD71" s="133"/>
      <c r="AE71" s="133"/>
      <c r="AF71" s="133"/>
      <c r="AG71" s="133"/>
      <c r="AI71" s="368">
        <f t="shared" ref="AI71:AI74" si="995">IFERROR(VLOOKUP(AK57,$B$57:$F$60,5,0),0)</f>
        <v>0</v>
      </c>
      <c r="AJ71" s="368">
        <f t="shared" ref="AJ71:AJ72" si="996">IFERROR(VLOOKUP(AK62,$B$62:$F$63,5,0),0)</f>
        <v>0</v>
      </c>
      <c r="AK71" s="368">
        <f t="shared" ref="AK71:AK74" si="997">IFERROR(VLOOKUP(AK57,$D$57:$G$60,4,0),0)</f>
        <v>0</v>
      </c>
      <c r="AL71" s="133"/>
      <c r="AM71" s="133"/>
      <c r="AN71" s="133"/>
      <c r="AO71" s="133"/>
      <c r="AP71" s="133"/>
      <c r="AQ71" s="133"/>
      <c r="AR71" s="133"/>
      <c r="AS71" s="133"/>
      <c r="AT71" s="133"/>
      <c r="AV71" s="368">
        <f t="shared" ref="AV71:AV74" si="998">IFERROR(VLOOKUP(AX57,$B$57:$F$60,5,0),0)</f>
        <v>0</v>
      </c>
      <c r="AW71" s="368">
        <f t="shared" ref="AW71:AW72" si="999">IFERROR(VLOOKUP(AX62,$B$62:$F$63,5,0),0)</f>
        <v>0</v>
      </c>
      <c r="AX71" s="368">
        <f t="shared" ref="AX71:AX74" si="1000">IFERROR(VLOOKUP(AX57,$D$57:$G$60,4,0),0)</f>
        <v>0</v>
      </c>
      <c r="AY71" s="133"/>
      <c r="AZ71" s="133"/>
      <c r="BA71" s="133"/>
      <c r="BB71" s="133"/>
      <c r="BC71" s="133"/>
      <c r="BD71" s="133"/>
      <c r="BE71" s="133"/>
      <c r="BF71" s="133"/>
      <c r="BG71" s="133"/>
      <c r="BI71" s="368">
        <f t="shared" ref="BI71:BI74" si="1001">IFERROR(VLOOKUP(BK57,$B$57:$F$60,5,0),0)</f>
        <v>0</v>
      </c>
      <c r="BJ71" s="368">
        <f t="shared" ref="BJ71:BJ72" si="1002">IFERROR(VLOOKUP(BK62,$B$62:$F$63,5,0),0)</f>
        <v>0</v>
      </c>
      <c r="BK71" s="368">
        <f t="shared" ref="BK71:BK74" si="1003">IFERROR(VLOOKUP(BK57,$D$57:$G$60,4,0),0)</f>
        <v>0</v>
      </c>
      <c r="BL71" s="133"/>
      <c r="BM71" s="133"/>
      <c r="BN71" s="133"/>
      <c r="BO71" s="133"/>
      <c r="BP71" s="133"/>
      <c r="BQ71" s="133"/>
      <c r="BR71" s="133"/>
      <c r="BS71" s="133"/>
      <c r="BT71" s="133"/>
      <c r="BV71" s="368">
        <f t="shared" ref="BV71:BV74" si="1004">IFERROR(VLOOKUP(BX57,$B$57:$F$60,5,0),0)</f>
        <v>0</v>
      </c>
      <c r="BW71" s="368">
        <f t="shared" ref="BW71:BW72" si="1005">IFERROR(VLOOKUP(BX62,$B$62:$F$63,5,0),0)</f>
        <v>0</v>
      </c>
      <c r="BX71" s="368">
        <f t="shared" ref="BX71:BX74" si="1006">IFERROR(VLOOKUP(BX57,$D$57:$G$60,4,0),0)</f>
        <v>0</v>
      </c>
      <c r="BY71" s="133"/>
      <c r="BZ71" s="133"/>
      <c r="CA71" s="133"/>
      <c r="CB71" s="133"/>
      <c r="CC71" s="133"/>
      <c r="CD71" s="133"/>
      <c r="CE71" s="133"/>
      <c r="CF71" s="133"/>
      <c r="CG71" s="133"/>
      <c r="CI71" s="368">
        <f t="shared" ref="CI71:CI74" si="1007">IFERROR(VLOOKUP(CK57,$B$57:$F$60,5,0),0)</f>
        <v>0</v>
      </c>
      <c r="CJ71" s="368">
        <f t="shared" ref="CJ71:CJ72" si="1008">IFERROR(VLOOKUP(CK62,$B$62:$F$63,5,0),0)</f>
        <v>0</v>
      </c>
      <c r="CK71" s="368">
        <f t="shared" ref="CK71:CK74" si="1009">IFERROR(VLOOKUP(CK57,$D$57:$G$60,4,0),0)</f>
        <v>0</v>
      </c>
      <c r="CL71" s="133"/>
      <c r="CM71" s="133"/>
      <c r="CN71" s="133"/>
      <c r="CO71" s="133"/>
      <c r="CP71" s="133"/>
      <c r="CQ71" s="133"/>
      <c r="CR71" s="133"/>
      <c r="CS71" s="133"/>
      <c r="CT71" s="133"/>
      <c r="CV71" s="368">
        <f t="shared" ref="CV71:CV74" si="1010">IFERROR(VLOOKUP(CX57,$B$57:$F$60,5,0),0)</f>
        <v>0</v>
      </c>
      <c r="CW71" s="368">
        <f t="shared" ref="CW71:CW72" si="1011">IFERROR(VLOOKUP(CX62,$B$62:$F$63,5,0),0)</f>
        <v>0</v>
      </c>
      <c r="CX71" s="368">
        <f t="shared" ref="CX71:CX74" si="1012">IFERROR(VLOOKUP(CX57,$D$57:$G$60,4,0),0)</f>
        <v>0</v>
      </c>
      <c r="CY71" s="133"/>
      <c r="CZ71" s="133"/>
      <c r="DA71" s="133"/>
      <c r="DB71" s="133"/>
      <c r="DC71" s="133"/>
      <c r="DD71" s="133"/>
      <c r="DE71" s="133"/>
      <c r="DF71" s="133"/>
      <c r="DG71" s="133"/>
      <c r="DI71" s="368">
        <f t="shared" ref="DI71:DI74" si="1013">IFERROR(VLOOKUP(DK57,$B$57:$F$60,5,0),0)</f>
        <v>0</v>
      </c>
      <c r="DJ71" s="368">
        <f t="shared" ref="DJ71:DJ72" si="1014">IFERROR(VLOOKUP(DK62,$B$62:$F$63,5,0),0)</f>
        <v>0</v>
      </c>
      <c r="DK71" s="368">
        <f t="shared" ref="DK71:DK74" si="1015">IFERROR(VLOOKUP(DK57,$D$57:$G$60,4,0),0)</f>
        <v>0</v>
      </c>
      <c r="DL71" s="133"/>
      <c r="DM71" s="133"/>
      <c r="DN71" s="133"/>
      <c r="DO71" s="133"/>
      <c r="DP71" s="133"/>
      <c r="DQ71" s="133"/>
      <c r="DR71" s="133"/>
      <c r="DS71" s="133"/>
      <c r="DT71" s="133"/>
      <c r="DV71" s="368">
        <f t="shared" ref="DV71:DV74" si="1016">IFERROR(VLOOKUP(DX57,$B$57:$F$60,5,0),0)</f>
        <v>0</v>
      </c>
      <c r="DW71" s="368">
        <f t="shared" ref="DW71:DW72" si="1017">IFERROR(VLOOKUP(DX62,$B$62:$F$63,5,0),0)</f>
        <v>0</v>
      </c>
      <c r="DX71" s="368">
        <f t="shared" ref="DX71:DX74" si="1018">IFERROR(VLOOKUP(DX57,$D$57:$G$60,4,0),0)</f>
        <v>0</v>
      </c>
      <c r="DY71" s="133"/>
      <c r="DZ71" s="133"/>
      <c r="EA71" s="133"/>
      <c r="EB71" s="133"/>
      <c r="EC71" s="133"/>
      <c r="ED71" s="133"/>
      <c r="EE71" s="133"/>
      <c r="EF71" s="133"/>
      <c r="EG71" s="133"/>
      <c r="EI71" s="368">
        <f t="shared" ref="EI71:EI74" si="1019">IFERROR(VLOOKUP(EK57,$B$57:$F$60,5,0),0)</f>
        <v>0</v>
      </c>
      <c r="EJ71" s="368">
        <f t="shared" ref="EJ71:EJ72" si="1020">IFERROR(VLOOKUP(EK62,$B$62:$F$63,5,0),0)</f>
        <v>0</v>
      </c>
      <c r="EK71" s="368">
        <f t="shared" ref="EK71:EK74" si="1021">IFERROR(VLOOKUP(EK57,$D$57:$G$60,4,0),0)</f>
        <v>0</v>
      </c>
      <c r="EL71" s="133"/>
      <c r="EM71" s="133"/>
      <c r="EN71" s="133"/>
      <c r="EO71" s="133"/>
      <c r="EP71" s="133"/>
      <c r="EQ71" s="133"/>
      <c r="ER71" s="133"/>
      <c r="ES71" s="133"/>
      <c r="ET71" s="133"/>
      <c r="EV71" s="368">
        <f t="shared" ref="EV71:EV74" si="1022">IFERROR(VLOOKUP(EX57,$B$57:$F$60,5,0),0)</f>
        <v>0</v>
      </c>
      <c r="EW71" s="368">
        <f t="shared" ref="EW71:EW72" si="1023">IFERROR(VLOOKUP(EX62,$B$62:$F$63,5,0),0)</f>
        <v>0</v>
      </c>
      <c r="EX71" s="368">
        <f t="shared" ref="EX71:EX74" si="1024">IFERROR(VLOOKUP(EX57,$D$57:$G$60,4,0),0)</f>
        <v>0</v>
      </c>
      <c r="EY71" s="133"/>
      <c r="EZ71" s="133"/>
      <c r="FA71" s="133"/>
      <c r="FB71" s="133"/>
      <c r="FC71" s="133"/>
      <c r="FD71" s="133"/>
      <c r="FE71" s="133"/>
      <c r="FF71" s="133"/>
      <c r="FG71" s="133"/>
      <c r="FI71" s="368">
        <f t="shared" ref="FI71:FI74" si="1025">IFERROR(VLOOKUP(FK57,$B$57:$F$60,5,0),0)</f>
        <v>0</v>
      </c>
      <c r="FJ71" s="368">
        <f t="shared" ref="FJ71:FJ72" si="1026">IFERROR(VLOOKUP(FK62,$B$62:$F$63,5,0),0)</f>
        <v>0</v>
      </c>
      <c r="FK71" s="368">
        <f t="shared" ref="FK71:FK74" si="1027">IFERROR(VLOOKUP(FK57,$D$57:$G$60,4,0),0)</f>
        <v>0</v>
      </c>
      <c r="FL71" s="133"/>
      <c r="FM71" s="133"/>
      <c r="FN71" s="133"/>
      <c r="FO71" s="133"/>
      <c r="FP71" s="133"/>
      <c r="FQ71" s="133"/>
      <c r="FR71" s="133"/>
      <c r="FS71" s="133"/>
      <c r="FT71" s="133"/>
      <c r="FV71" s="368">
        <f t="shared" ref="FV71:FV74" si="1028">IFERROR(VLOOKUP(FX57,$B$57:$F$60,5,0),0)</f>
        <v>0</v>
      </c>
      <c r="FW71" s="368">
        <f t="shared" ref="FW71:FW72" si="1029">IFERROR(VLOOKUP(FX62,$B$62:$F$63,5,0),0)</f>
        <v>0</v>
      </c>
      <c r="FX71" s="368">
        <f t="shared" ref="FX71:FX74" si="1030">IFERROR(VLOOKUP(FX57,$D$57:$G$60,4,0),0)</f>
        <v>0</v>
      </c>
      <c r="FY71" s="133"/>
      <c r="FZ71" s="133"/>
      <c r="GA71" s="133"/>
      <c r="GB71" s="133"/>
      <c r="GC71" s="133"/>
      <c r="GD71" s="133"/>
      <c r="GE71" s="133"/>
      <c r="GF71" s="133"/>
      <c r="GG71" s="133"/>
      <c r="GI71" s="368">
        <f t="shared" ref="GI71:GI74" si="1031">IFERROR(VLOOKUP(GK57,$B$57:$F$60,5,0),0)</f>
        <v>0</v>
      </c>
      <c r="GJ71" s="368">
        <f t="shared" ref="GJ71:GJ72" si="1032">IFERROR(VLOOKUP(GK62,$B$62:$F$63,5,0),0)</f>
        <v>0</v>
      </c>
      <c r="GK71" s="368">
        <f t="shared" ref="GK71:GK74" si="1033">IFERROR(VLOOKUP(GK57,$D$57:$G$60,4,0),0)</f>
        <v>0</v>
      </c>
      <c r="GL71" s="133"/>
      <c r="GM71" s="133"/>
      <c r="GN71" s="133"/>
      <c r="GO71" s="133"/>
      <c r="GP71" s="133"/>
      <c r="GQ71" s="133"/>
      <c r="GR71" s="133"/>
      <c r="GS71" s="133"/>
      <c r="GT71" s="133"/>
      <c r="GV71" s="368">
        <f t="shared" ref="GV71:GV74" si="1034">IFERROR(VLOOKUP(GX57,$B$57:$F$60,5,0),0)</f>
        <v>0</v>
      </c>
      <c r="GW71" s="368">
        <f t="shared" ref="GW71:GW72" si="1035">IFERROR(VLOOKUP(GX62,$B$62:$F$63,5,0),0)</f>
        <v>0</v>
      </c>
      <c r="GX71" s="368">
        <f t="shared" ref="GX71:GX74" si="1036">IFERROR(VLOOKUP(GX57,$D$57:$G$60,4,0),0)</f>
        <v>0</v>
      </c>
      <c r="GY71" s="133"/>
      <c r="GZ71" s="133"/>
      <c r="HA71" s="133"/>
      <c r="HB71" s="133"/>
      <c r="HC71" s="133"/>
      <c r="HD71" s="133"/>
      <c r="HE71" s="133"/>
      <c r="HF71" s="133"/>
      <c r="HG71" s="133"/>
      <c r="HI71" s="368">
        <f t="shared" ref="HI71:HI74" si="1037">IFERROR(VLOOKUP(HK57,$B$57:$F$60,5,0),0)</f>
        <v>0</v>
      </c>
      <c r="HJ71" s="368">
        <f t="shared" ref="HJ71:HJ72" si="1038">IFERROR(VLOOKUP(HK62,$B$62:$F$63,5,0),0)</f>
        <v>0</v>
      </c>
      <c r="HK71" s="368">
        <f t="shared" ref="HK71:HK74" si="1039">IFERROR(VLOOKUP(HK57,$D$57:$G$60,4,0),0)</f>
        <v>0</v>
      </c>
      <c r="HL71" s="133"/>
      <c r="HM71" s="133"/>
      <c r="HN71" s="133"/>
      <c r="HO71" s="133"/>
      <c r="HP71" s="133"/>
      <c r="HQ71" s="133"/>
      <c r="HR71" s="133"/>
      <c r="HS71" s="133"/>
      <c r="HT71" s="133"/>
      <c r="HV71" s="368">
        <f t="shared" ref="HV71:HV74" si="1040">IFERROR(VLOOKUP(HX57,$B$57:$F$60,5,0),0)</f>
        <v>0</v>
      </c>
      <c r="HW71" s="368">
        <f t="shared" ref="HW71:HW72" si="1041">IFERROR(VLOOKUP(HX62,$B$62:$F$63,5,0),0)</f>
        <v>0</v>
      </c>
      <c r="HX71" s="368">
        <f t="shared" ref="HX71:HX74" si="1042">IFERROR(VLOOKUP(HX57,$D$57:$G$60,4,0),0)</f>
        <v>0</v>
      </c>
      <c r="HY71" s="133"/>
      <c r="HZ71" s="133"/>
      <c r="IA71" s="133"/>
      <c r="IB71" s="133"/>
      <c r="IC71" s="133"/>
      <c r="ID71" s="133"/>
      <c r="IE71" s="133"/>
      <c r="IF71" s="133"/>
      <c r="IG71" s="133"/>
      <c r="II71" s="368">
        <f t="shared" ref="II71:II74" si="1043">IFERROR(VLOOKUP(IK57,$B$57:$F$60,5,0),0)</f>
        <v>0</v>
      </c>
      <c r="IJ71" s="368">
        <f t="shared" ref="IJ71:IJ72" si="1044">IFERROR(VLOOKUP(IK62,$B$62:$F$63,5,0),0)</f>
        <v>0</v>
      </c>
      <c r="IK71" s="368">
        <f t="shared" ref="IK71:IK74" si="1045">IFERROR(VLOOKUP(IK57,$D$57:$G$60,4,0),0)</f>
        <v>0</v>
      </c>
      <c r="IL71" s="133"/>
      <c r="IM71" s="133"/>
      <c r="IN71" s="133"/>
      <c r="IO71" s="133"/>
      <c r="IP71" s="133"/>
      <c r="IQ71" s="133"/>
      <c r="IR71" s="133"/>
      <c r="IS71" s="133"/>
      <c r="IT71" s="133"/>
      <c r="IV71" s="368">
        <f t="shared" ref="IV71:IV74" si="1046">IFERROR(VLOOKUP(IX57,$B$57:$F$60,5,0),0)</f>
        <v>0</v>
      </c>
      <c r="IW71" s="368">
        <f t="shared" ref="IW71:IW72" si="1047">IFERROR(VLOOKUP(IX62,$B$62:$F$63,5,0),0)</f>
        <v>0</v>
      </c>
      <c r="IX71" s="368">
        <f t="shared" ref="IX71:IX74" si="1048">IFERROR(VLOOKUP(IX57,$D$57:$G$60,4,0),0)</f>
        <v>0</v>
      </c>
      <c r="IY71" s="133"/>
      <c r="IZ71" s="133"/>
      <c r="JA71" s="133"/>
      <c r="JB71" s="133"/>
      <c r="JC71" s="133"/>
      <c r="JD71" s="133"/>
      <c r="JE71" s="133"/>
      <c r="JF71" s="133"/>
      <c r="JG71" s="133"/>
      <c r="JI71" s="368">
        <f t="shared" ref="JI71:JI74" si="1049">IFERROR(VLOOKUP(JK57,$B$57:$F$60,5,0),0)</f>
        <v>0</v>
      </c>
      <c r="JJ71" s="368">
        <f t="shared" ref="JJ71:JJ72" si="1050">IFERROR(VLOOKUP(JK62,$B$62:$F$63,5,0),0)</f>
        <v>0</v>
      </c>
      <c r="JK71" s="368">
        <f t="shared" ref="JK71:JK74" si="1051">IFERROR(VLOOKUP(JK57,$D$57:$G$60,4,0),0)</f>
        <v>0</v>
      </c>
      <c r="JL71" s="133"/>
      <c r="JM71" s="133"/>
      <c r="JN71" s="133"/>
      <c r="JO71" s="133"/>
      <c r="JP71" s="133"/>
      <c r="JQ71" s="133"/>
      <c r="JR71" s="133"/>
      <c r="JS71" s="133"/>
      <c r="JT71" s="133"/>
      <c r="JV71" s="368">
        <f t="shared" ref="JV71:JV74" si="1052">IFERROR(VLOOKUP(JX57,$B$57:$F$60,5,0),0)</f>
        <v>0</v>
      </c>
      <c r="JW71" s="368">
        <f t="shared" ref="JW71:JW72" si="1053">IFERROR(VLOOKUP(JX62,$B$62:$F$63,5,0),0)</f>
        <v>0</v>
      </c>
      <c r="JX71" s="368">
        <f t="shared" ref="JX71:JX74" si="1054">IFERROR(VLOOKUP(JX57,$D$57:$G$60,4,0),0)</f>
        <v>0</v>
      </c>
      <c r="JY71" s="133"/>
      <c r="JZ71" s="133"/>
      <c r="KA71" s="133"/>
      <c r="KB71" s="133"/>
      <c r="KC71" s="133"/>
      <c r="KD71" s="133"/>
      <c r="KE71" s="133"/>
      <c r="KF71" s="133"/>
      <c r="KG71" s="133"/>
      <c r="KI71" s="368">
        <f t="shared" ref="KI71:KI74" si="1055">IFERROR(VLOOKUP(KK57,$B$57:$F$60,5,0),0)</f>
        <v>0</v>
      </c>
      <c r="KJ71" s="368">
        <f t="shared" ref="KJ71:KJ72" si="1056">IFERROR(VLOOKUP(KK62,$B$62:$F$63,5,0),0)</f>
        <v>0</v>
      </c>
      <c r="KK71" s="368">
        <f t="shared" ref="KK71:KK74" si="1057">IFERROR(VLOOKUP(KK57,$D$57:$G$60,4,0),0)</f>
        <v>0</v>
      </c>
      <c r="KL71" s="133"/>
      <c r="KM71" s="133"/>
      <c r="KN71" s="133"/>
      <c r="KO71" s="133"/>
      <c r="KP71" s="133"/>
      <c r="KQ71" s="133"/>
      <c r="KR71" s="133"/>
      <c r="KS71" s="133"/>
      <c r="KT71" s="133"/>
      <c r="KV71" s="368">
        <f t="shared" ref="KV71:KV74" si="1058">IFERROR(VLOOKUP(KX57,$B$57:$F$60,5,0),0)</f>
        <v>0</v>
      </c>
      <c r="KW71" s="368">
        <f t="shared" ref="KW71:KW72" si="1059">IFERROR(VLOOKUP(KX62,$B$62:$F$63,5,0),0)</f>
        <v>0</v>
      </c>
      <c r="KX71" s="368">
        <f t="shared" ref="KX71:KX74" si="1060">IFERROR(VLOOKUP(KX57,$D$57:$G$60,4,0),0)</f>
        <v>0</v>
      </c>
      <c r="KY71" s="133"/>
      <c r="KZ71" s="133"/>
      <c r="LA71" s="133"/>
      <c r="LB71" s="133"/>
      <c r="LC71" s="133"/>
      <c r="LD71" s="133"/>
      <c r="LE71" s="133"/>
      <c r="LF71" s="133"/>
      <c r="LG71" s="133"/>
      <c r="LI71" s="368">
        <f t="shared" ref="LI71:LI74" si="1061">IFERROR(VLOOKUP(LK57,$B$57:$F$60,5,0),0)</f>
        <v>0</v>
      </c>
      <c r="LJ71" s="368">
        <f t="shared" ref="LJ71:LJ72" si="1062">IFERROR(VLOOKUP(LK62,$B$62:$F$63,5,0),0)</f>
        <v>0</v>
      </c>
      <c r="LK71" s="368">
        <f t="shared" ref="LK71:LK74" si="1063">IFERROR(VLOOKUP(LK57,$D$57:$G$60,4,0),0)</f>
        <v>0</v>
      </c>
      <c r="LL71" s="133"/>
      <c r="LM71" s="133"/>
      <c r="LN71" s="133"/>
      <c r="LO71" s="133"/>
      <c r="LP71" s="133"/>
      <c r="LQ71" s="133"/>
      <c r="LR71" s="133"/>
      <c r="LS71" s="133"/>
      <c r="LT71" s="133"/>
      <c r="LV71" s="368">
        <f t="shared" ref="LV71:LV74" si="1064">IFERROR(VLOOKUP(LX57,$B$57:$F$60,5,0),0)</f>
        <v>0</v>
      </c>
      <c r="LW71" s="368">
        <f t="shared" ref="LW71:LW72" si="1065">IFERROR(VLOOKUP(LX62,$B$62:$F$63,5,0),0)</f>
        <v>0</v>
      </c>
      <c r="LX71" s="368">
        <f t="shared" ref="LX71:LX74" si="1066">IFERROR(VLOOKUP(LX57,$D$57:$G$60,4,0),0)</f>
        <v>0</v>
      </c>
      <c r="LY71" s="133"/>
      <c r="LZ71" s="133"/>
      <c r="MA71" s="133"/>
      <c r="MB71" s="133"/>
      <c r="MC71" s="133"/>
      <c r="MD71" s="133"/>
      <c r="ME71" s="133"/>
      <c r="MF71" s="133"/>
      <c r="MG71" s="133"/>
    </row>
    <row r="72">
      <c r="A72" s="172"/>
      <c r="B72" s="320" t="str">
        <f>Language!$E$188</f>
        <v>Hint</v>
      </c>
      <c r="C72" s="321"/>
      <c r="D72" s="321"/>
      <c r="E72" s="321"/>
      <c r="F72" s="321"/>
      <c r="G72" s="321"/>
      <c r="H72" s="321"/>
      <c r="I72" s="368">
        <f t="shared" si="989"/>
        <v>0</v>
      </c>
      <c r="J72" s="368">
        <f t="shared" si="990"/>
        <v>0</v>
      </c>
      <c r="K72" s="368">
        <f t="shared" si="991"/>
        <v>0</v>
      </c>
      <c r="L72" s="222"/>
      <c r="T72" s="133"/>
      <c r="V72" s="368">
        <f t="shared" si="992"/>
        <v>0</v>
      </c>
      <c r="W72" s="368">
        <f t="shared" si="993"/>
        <v>0</v>
      </c>
      <c r="X72" s="368">
        <f t="shared" si="994"/>
        <v>0</v>
      </c>
      <c r="Y72" s="222"/>
      <c r="AG72" s="133"/>
      <c r="AI72" s="368">
        <f t="shared" si="995"/>
        <v>0</v>
      </c>
      <c r="AJ72" s="368">
        <f t="shared" si="996"/>
        <v>0</v>
      </c>
      <c r="AK72" s="368">
        <f t="shared" si="997"/>
        <v>0</v>
      </c>
      <c r="AL72" s="222"/>
      <c r="AT72" s="133"/>
      <c r="AV72" s="368">
        <f t="shared" si="998"/>
        <v>0</v>
      </c>
      <c r="AW72" s="368">
        <f t="shared" si="999"/>
        <v>0</v>
      </c>
      <c r="AX72" s="368">
        <f t="shared" si="1000"/>
        <v>0</v>
      </c>
      <c r="AY72" s="222"/>
      <c r="BG72" s="133"/>
      <c r="BI72" s="368">
        <f t="shared" si="1001"/>
        <v>0</v>
      </c>
      <c r="BJ72" s="368">
        <f t="shared" si="1002"/>
        <v>0</v>
      </c>
      <c r="BK72" s="368">
        <f t="shared" si="1003"/>
        <v>0</v>
      </c>
      <c r="BL72" s="222"/>
      <c r="BT72" s="133"/>
      <c r="BV72" s="368">
        <f t="shared" si="1004"/>
        <v>0</v>
      </c>
      <c r="BW72" s="368">
        <f t="shared" si="1005"/>
        <v>0</v>
      </c>
      <c r="BX72" s="368">
        <f t="shared" si="1006"/>
        <v>0</v>
      </c>
      <c r="BY72" s="222"/>
      <c r="CG72" s="133"/>
      <c r="CI72" s="368">
        <f t="shared" si="1007"/>
        <v>0</v>
      </c>
      <c r="CJ72" s="368">
        <f t="shared" si="1008"/>
        <v>0</v>
      </c>
      <c r="CK72" s="368">
        <f t="shared" si="1009"/>
        <v>0</v>
      </c>
      <c r="CL72" s="222"/>
      <c r="CT72" s="133"/>
      <c r="CV72" s="368">
        <f t="shared" si="1010"/>
        <v>0</v>
      </c>
      <c r="CW72" s="368">
        <f t="shared" si="1011"/>
        <v>0</v>
      </c>
      <c r="CX72" s="368">
        <f t="shared" si="1012"/>
        <v>0</v>
      </c>
      <c r="CY72" s="222"/>
      <c r="DG72" s="133"/>
      <c r="DI72" s="368">
        <f t="shared" si="1013"/>
        <v>0</v>
      </c>
      <c r="DJ72" s="368">
        <f t="shared" si="1014"/>
        <v>0</v>
      </c>
      <c r="DK72" s="368">
        <f t="shared" si="1015"/>
        <v>0</v>
      </c>
      <c r="DL72" s="222"/>
      <c r="DT72" s="133"/>
      <c r="DV72" s="368">
        <f t="shared" si="1016"/>
        <v>0</v>
      </c>
      <c r="DW72" s="368">
        <f t="shared" si="1017"/>
        <v>0</v>
      </c>
      <c r="DX72" s="368">
        <f t="shared" si="1018"/>
        <v>0</v>
      </c>
      <c r="DY72" s="222"/>
      <c r="EG72" s="133"/>
      <c r="EI72" s="368">
        <f t="shared" si="1019"/>
        <v>0</v>
      </c>
      <c r="EJ72" s="368">
        <f t="shared" si="1020"/>
        <v>0</v>
      </c>
      <c r="EK72" s="368">
        <f t="shared" si="1021"/>
        <v>0</v>
      </c>
      <c r="EL72" s="222"/>
      <c r="ET72" s="133"/>
      <c r="EV72" s="368">
        <f t="shared" si="1022"/>
        <v>0</v>
      </c>
      <c r="EW72" s="368">
        <f t="shared" si="1023"/>
        <v>0</v>
      </c>
      <c r="EX72" s="368">
        <f t="shared" si="1024"/>
        <v>0</v>
      </c>
      <c r="EY72" s="222"/>
      <c r="FG72" s="133"/>
      <c r="FI72" s="368">
        <f t="shared" si="1025"/>
        <v>0</v>
      </c>
      <c r="FJ72" s="368">
        <f t="shared" si="1026"/>
        <v>0</v>
      </c>
      <c r="FK72" s="368">
        <f t="shared" si="1027"/>
        <v>0</v>
      </c>
      <c r="FL72" s="222"/>
      <c r="FT72" s="133"/>
      <c r="FV72" s="368">
        <f t="shared" si="1028"/>
        <v>0</v>
      </c>
      <c r="FW72" s="368">
        <f t="shared" si="1029"/>
        <v>0</v>
      </c>
      <c r="FX72" s="368">
        <f t="shared" si="1030"/>
        <v>0</v>
      </c>
      <c r="FY72" s="222"/>
      <c r="GG72" s="133"/>
      <c r="GI72" s="368">
        <f t="shared" si="1031"/>
        <v>0</v>
      </c>
      <c r="GJ72" s="368">
        <f t="shared" si="1032"/>
        <v>0</v>
      </c>
      <c r="GK72" s="368">
        <f t="shared" si="1033"/>
        <v>0</v>
      </c>
      <c r="GL72" s="222"/>
      <c r="GT72" s="133"/>
      <c r="GV72" s="368">
        <f t="shared" si="1034"/>
        <v>0</v>
      </c>
      <c r="GW72" s="368">
        <f t="shared" si="1035"/>
        <v>0</v>
      </c>
      <c r="GX72" s="368">
        <f t="shared" si="1036"/>
        <v>0</v>
      </c>
      <c r="GY72" s="222"/>
      <c r="HG72" s="133"/>
      <c r="HI72" s="368">
        <f t="shared" si="1037"/>
        <v>0</v>
      </c>
      <c r="HJ72" s="368">
        <f t="shared" si="1038"/>
        <v>0</v>
      </c>
      <c r="HK72" s="368">
        <f t="shared" si="1039"/>
        <v>0</v>
      </c>
      <c r="HL72" s="222"/>
      <c r="HT72" s="133"/>
      <c r="HV72" s="368">
        <f t="shared" si="1040"/>
        <v>0</v>
      </c>
      <c r="HW72" s="368">
        <f t="shared" si="1041"/>
        <v>0</v>
      </c>
      <c r="HX72" s="368">
        <f t="shared" si="1042"/>
        <v>0</v>
      </c>
      <c r="HY72" s="222"/>
      <c r="IG72" s="133"/>
      <c r="II72" s="368">
        <f t="shared" si="1043"/>
        <v>0</v>
      </c>
      <c r="IJ72" s="368">
        <f t="shared" si="1044"/>
        <v>0</v>
      </c>
      <c r="IK72" s="368">
        <f t="shared" si="1045"/>
        <v>0</v>
      </c>
      <c r="IL72" s="222"/>
      <c r="IT72" s="133"/>
      <c r="IV72" s="368">
        <f t="shared" si="1046"/>
        <v>0</v>
      </c>
      <c r="IW72" s="368">
        <f t="shared" si="1047"/>
        <v>0</v>
      </c>
      <c r="IX72" s="368">
        <f t="shared" si="1048"/>
        <v>0</v>
      </c>
      <c r="IY72" s="222"/>
      <c r="JG72" s="133"/>
      <c r="JI72" s="368">
        <f t="shared" si="1049"/>
        <v>0</v>
      </c>
      <c r="JJ72" s="368">
        <f t="shared" si="1050"/>
        <v>0</v>
      </c>
      <c r="JK72" s="368">
        <f t="shared" si="1051"/>
        <v>0</v>
      </c>
      <c r="JL72" s="222"/>
      <c r="JT72" s="133"/>
      <c r="JV72" s="368">
        <f t="shared" si="1052"/>
        <v>0</v>
      </c>
      <c r="JW72" s="368">
        <f t="shared" si="1053"/>
        <v>0</v>
      </c>
      <c r="JX72" s="368">
        <f t="shared" si="1054"/>
        <v>0</v>
      </c>
      <c r="JY72" s="222"/>
      <c r="KG72" s="133"/>
      <c r="KI72" s="368">
        <f t="shared" si="1055"/>
        <v>0</v>
      </c>
      <c r="KJ72" s="368">
        <f t="shared" si="1056"/>
        <v>0</v>
      </c>
      <c r="KK72" s="368">
        <f t="shared" si="1057"/>
        <v>0</v>
      </c>
      <c r="KL72" s="222"/>
      <c r="KT72" s="133"/>
      <c r="KV72" s="368">
        <f t="shared" si="1058"/>
        <v>0</v>
      </c>
      <c r="KW72" s="368">
        <f t="shared" si="1059"/>
        <v>0</v>
      </c>
      <c r="KX72" s="368">
        <f t="shared" si="1060"/>
        <v>0</v>
      </c>
      <c r="KY72" s="222"/>
      <c r="LG72" s="133"/>
      <c r="LI72" s="368">
        <f t="shared" si="1061"/>
        <v>0</v>
      </c>
      <c r="LJ72" s="368">
        <f t="shared" si="1062"/>
        <v>0</v>
      </c>
      <c r="LK72" s="368">
        <f t="shared" si="1063"/>
        <v>0</v>
      </c>
      <c r="LL72" s="222"/>
      <c r="LT72" s="133"/>
      <c r="LV72" s="368">
        <f t="shared" si="1064"/>
        <v>0</v>
      </c>
      <c r="LW72" s="368">
        <f t="shared" si="1065"/>
        <v>0</v>
      </c>
      <c r="LX72" s="368">
        <f t="shared" si="1066"/>
        <v>0</v>
      </c>
      <c r="LY72" s="222"/>
      <c r="MG72" s="133"/>
    </row>
    <row r="73" ht="16.5" customHeight="1">
      <c r="A73" s="172"/>
      <c r="B73" s="322" t="str">
        <f>Language!$E$197</f>
        <v>For example, to add ten more people, select columns HI through MG and copy them to the right. Finished.
(Remove sheet protection!)</v>
      </c>
      <c r="C73" s="323"/>
      <c r="D73" s="323"/>
      <c r="E73" s="323"/>
      <c r="F73" s="323"/>
      <c r="G73" s="323"/>
      <c r="H73" s="324"/>
      <c r="I73" s="368">
        <f t="shared" si="989"/>
        <v>0</v>
      </c>
      <c r="J73" s="369">
        <f t="shared" ref="J73:J74" si="1067">IFERROR(VLOOKUP(K62,$D$62:$G$63,4,0),0)</f>
        <v>0</v>
      </c>
      <c r="K73" s="368">
        <f t="shared" si="991"/>
        <v>0</v>
      </c>
      <c r="L73" s="326"/>
      <c r="T73" s="133"/>
      <c r="V73" s="368">
        <f t="shared" si="992"/>
        <v>0</v>
      </c>
      <c r="W73" s="369">
        <f t="shared" ref="W73:W74" si="1068">IFERROR(VLOOKUP(X62,$D$62:$G$63,4,0),0)</f>
        <v>0</v>
      </c>
      <c r="X73" s="368">
        <f t="shared" si="994"/>
        <v>0</v>
      </c>
      <c r="Y73" s="326"/>
      <c r="AG73" s="133"/>
      <c r="AI73" s="368">
        <f t="shared" si="995"/>
        <v>0</v>
      </c>
      <c r="AJ73" s="369">
        <f t="shared" ref="AJ73:AJ74" si="1069">IFERROR(VLOOKUP(AK62,$D$62:$G$63,4,0),0)</f>
        <v>0</v>
      </c>
      <c r="AK73" s="368">
        <f t="shared" si="997"/>
        <v>0</v>
      </c>
      <c r="AL73" s="326"/>
      <c r="AT73" s="133"/>
      <c r="AV73" s="368">
        <f t="shared" si="998"/>
        <v>0</v>
      </c>
      <c r="AW73" s="369">
        <f t="shared" ref="AW73:AW74" si="1070">IFERROR(VLOOKUP(AX62,$D$62:$G$63,4,0),0)</f>
        <v>0</v>
      </c>
      <c r="AX73" s="368">
        <f t="shared" si="1000"/>
        <v>0</v>
      </c>
      <c r="AY73" s="326"/>
      <c r="BG73" s="133"/>
      <c r="BI73" s="368">
        <f t="shared" si="1001"/>
        <v>0</v>
      </c>
      <c r="BJ73" s="369">
        <f t="shared" ref="BJ73:BJ74" si="1071">IFERROR(VLOOKUP(BK62,$D$62:$G$63,4,0),0)</f>
        <v>0</v>
      </c>
      <c r="BK73" s="368">
        <f t="shared" si="1003"/>
        <v>0</v>
      </c>
      <c r="BL73" s="326"/>
      <c r="BT73" s="133"/>
      <c r="BV73" s="368">
        <f t="shared" si="1004"/>
        <v>0</v>
      </c>
      <c r="BW73" s="369">
        <f t="shared" ref="BW73:BW74" si="1072">IFERROR(VLOOKUP(BX62,$D$62:$G$63,4,0),0)</f>
        <v>0</v>
      </c>
      <c r="BX73" s="368">
        <f t="shared" si="1006"/>
        <v>0</v>
      </c>
      <c r="BY73" s="326"/>
      <c r="CG73" s="133"/>
      <c r="CI73" s="368">
        <f t="shared" si="1007"/>
        <v>0</v>
      </c>
      <c r="CJ73" s="369">
        <f t="shared" ref="CJ73:CJ74" si="1073">IFERROR(VLOOKUP(CK62,$D$62:$G$63,4,0),0)</f>
        <v>0</v>
      </c>
      <c r="CK73" s="368">
        <f t="shared" si="1009"/>
        <v>0</v>
      </c>
      <c r="CL73" s="326"/>
      <c r="CT73" s="133"/>
      <c r="CV73" s="368">
        <f t="shared" si="1010"/>
        <v>0</v>
      </c>
      <c r="CW73" s="369">
        <f t="shared" ref="CW73:CW74" si="1074">IFERROR(VLOOKUP(CX62,$D$62:$G$63,4,0),0)</f>
        <v>0</v>
      </c>
      <c r="CX73" s="368">
        <f t="shared" si="1012"/>
        <v>0</v>
      </c>
      <c r="CY73" s="326"/>
      <c r="DG73" s="133"/>
      <c r="DI73" s="368">
        <f t="shared" si="1013"/>
        <v>0</v>
      </c>
      <c r="DJ73" s="369">
        <f t="shared" ref="DJ73:DJ74" si="1075">IFERROR(VLOOKUP(DK62,$D$62:$G$63,4,0),0)</f>
        <v>0</v>
      </c>
      <c r="DK73" s="368">
        <f t="shared" si="1015"/>
        <v>0</v>
      </c>
      <c r="DL73" s="326"/>
      <c r="DT73" s="133"/>
      <c r="DV73" s="368">
        <f t="shared" si="1016"/>
        <v>0</v>
      </c>
      <c r="DW73" s="369">
        <f t="shared" ref="DW73:DW74" si="1076">IFERROR(VLOOKUP(DX62,$D$62:$G$63,4,0),0)</f>
        <v>0</v>
      </c>
      <c r="DX73" s="368">
        <f t="shared" si="1018"/>
        <v>0</v>
      </c>
      <c r="DY73" s="326"/>
      <c r="EG73" s="133"/>
      <c r="EI73" s="368">
        <f t="shared" si="1019"/>
        <v>0</v>
      </c>
      <c r="EJ73" s="369">
        <f t="shared" ref="EJ73:EJ74" si="1077">IFERROR(VLOOKUP(EK62,$D$62:$G$63,4,0),0)</f>
        <v>0</v>
      </c>
      <c r="EK73" s="368">
        <f t="shared" si="1021"/>
        <v>0</v>
      </c>
      <c r="EL73" s="326"/>
      <c r="ET73" s="133"/>
      <c r="EV73" s="368">
        <f t="shared" si="1022"/>
        <v>0</v>
      </c>
      <c r="EW73" s="369">
        <f t="shared" ref="EW73:EW74" si="1078">IFERROR(VLOOKUP(EX62,$D$62:$G$63,4,0),0)</f>
        <v>0</v>
      </c>
      <c r="EX73" s="368">
        <f t="shared" si="1024"/>
        <v>0</v>
      </c>
      <c r="EY73" s="326"/>
      <c r="FG73" s="133"/>
      <c r="FI73" s="368">
        <f t="shared" si="1025"/>
        <v>0</v>
      </c>
      <c r="FJ73" s="369">
        <f t="shared" ref="FJ73:FJ74" si="1079">IFERROR(VLOOKUP(FK62,$D$62:$G$63,4,0),0)</f>
        <v>0</v>
      </c>
      <c r="FK73" s="368">
        <f t="shared" si="1027"/>
        <v>0</v>
      </c>
      <c r="FL73" s="326"/>
      <c r="FT73" s="133"/>
      <c r="FV73" s="368">
        <f t="shared" si="1028"/>
        <v>0</v>
      </c>
      <c r="FW73" s="369">
        <f t="shared" ref="FW73:FW74" si="1080">IFERROR(VLOOKUP(FX62,$D$62:$G$63,4,0),0)</f>
        <v>0</v>
      </c>
      <c r="FX73" s="368">
        <f t="shared" si="1030"/>
        <v>0</v>
      </c>
      <c r="FY73" s="326"/>
      <c r="GG73" s="133"/>
      <c r="GI73" s="368">
        <f t="shared" si="1031"/>
        <v>0</v>
      </c>
      <c r="GJ73" s="369">
        <f t="shared" ref="GJ73:GJ74" si="1081">IFERROR(VLOOKUP(GK62,$D$62:$G$63,4,0),0)</f>
        <v>0</v>
      </c>
      <c r="GK73" s="368">
        <f t="shared" si="1033"/>
        <v>0</v>
      </c>
      <c r="GL73" s="326"/>
      <c r="GT73" s="133"/>
      <c r="GV73" s="368">
        <f t="shared" si="1034"/>
        <v>0</v>
      </c>
      <c r="GW73" s="369">
        <f t="shared" ref="GW73:GW74" si="1082">IFERROR(VLOOKUP(GX62,$D$62:$G$63,4,0),0)</f>
        <v>0</v>
      </c>
      <c r="GX73" s="368">
        <f t="shared" si="1036"/>
        <v>0</v>
      </c>
      <c r="GY73" s="326"/>
      <c r="HG73" s="133"/>
      <c r="HI73" s="368">
        <f t="shared" si="1037"/>
        <v>0</v>
      </c>
      <c r="HJ73" s="369">
        <f t="shared" ref="HJ73:HJ74" si="1083">IFERROR(VLOOKUP(HK62,$D$62:$G$63,4,0),0)</f>
        <v>0</v>
      </c>
      <c r="HK73" s="368">
        <f t="shared" si="1039"/>
        <v>0</v>
      </c>
      <c r="HL73" s="326"/>
      <c r="HT73" s="133"/>
      <c r="HV73" s="368">
        <f t="shared" si="1040"/>
        <v>0</v>
      </c>
      <c r="HW73" s="369">
        <f t="shared" ref="HW73:HW74" si="1084">IFERROR(VLOOKUP(HX62,$D$62:$G$63,4,0),0)</f>
        <v>0</v>
      </c>
      <c r="HX73" s="368">
        <f t="shared" si="1042"/>
        <v>0</v>
      </c>
      <c r="HY73" s="326"/>
      <c r="IG73" s="133"/>
      <c r="II73" s="368">
        <f t="shared" si="1043"/>
        <v>0</v>
      </c>
      <c r="IJ73" s="369">
        <f t="shared" ref="IJ73:IJ74" si="1085">IFERROR(VLOOKUP(IK62,$D$62:$G$63,4,0),0)</f>
        <v>0</v>
      </c>
      <c r="IK73" s="368">
        <f t="shared" si="1045"/>
        <v>0</v>
      </c>
      <c r="IL73" s="326"/>
      <c r="IT73" s="133"/>
      <c r="IV73" s="368">
        <f t="shared" si="1046"/>
        <v>0</v>
      </c>
      <c r="IW73" s="369">
        <f t="shared" ref="IW73:IW74" si="1086">IFERROR(VLOOKUP(IX62,$D$62:$G$63,4,0),0)</f>
        <v>0</v>
      </c>
      <c r="IX73" s="368">
        <f t="shared" si="1048"/>
        <v>0</v>
      </c>
      <c r="IY73" s="326"/>
      <c r="JG73" s="133"/>
      <c r="JI73" s="368">
        <f t="shared" si="1049"/>
        <v>0</v>
      </c>
      <c r="JJ73" s="369">
        <f t="shared" ref="JJ73:JJ74" si="1087">IFERROR(VLOOKUP(JK62,$D$62:$G$63,4,0),0)</f>
        <v>0</v>
      </c>
      <c r="JK73" s="368">
        <f t="shared" si="1051"/>
        <v>0</v>
      </c>
      <c r="JL73" s="326"/>
      <c r="JT73" s="133"/>
      <c r="JV73" s="368">
        <f t="shared" si="1052"/>
        <v>0</v>
      </c>
      <c r="JW73" s="369">
        <f t="shared" ref="JW73:JW74" si="1088">IFERROR(VLOOKUP(JX62,$D$62:$G$63,4,0),0)</f>
        <v>0</v>
      </c>
      <c r="JX73" s="368">
        <f t="shared" si="1054"/>
        <v>0</v>
      </c>
      <c r="JY73" s="326"/>
      <c r="KG73" s="133"/>
      <c r="KI73" s="368">
        <f t="shared" si="1055"/>
        <v>0</v>
      </c>
      <c r="KJ73" s="369">
        <f t="shared" ref="KJ73:KJ74" si="1089">IFERROR(VLOOKUP(KK62,$D$62:$G$63,4,0),0)</f>
        <v>0</v>
      </c>
      <c r="KK73" s="368">
        <f t="shared" si="1057"/>
        <v>0</v>
      </c>
      <c r="KL73" s="326"/>
      <c r="KT73" s="133"/>
      <c r="KV73" s="368">
        <f t="shared" si="1058"/>
        <v>0</v>
      </c>
      <c r="KW73" s="369">
        <f t="shared" ref="KW73:KW74" si="1090">IFERROR(VLOOKUP(KX62,$D$62:$G$63,4,0),0)</f>
        <v>0</v>
      </c>
      <c r="KX73" s="368">
        <f t="shared" si="1060"/>
        <v>0</v>
      </c>
      <c r="KY73" s="326"/>
      <c r="LG73" s="133"/>
      <c r="LI73" s="368">
        <f t="shared" si="1061"/>
        <v>0</v>
      </c>
      <c r="LJ73" s="369">
        <f t="shared" ref="LJ73:LJ74" si="1091">IFERROR(VLOOKUP(LK62,$D$62:$G$63,4,0),0)</f>
        <v>0</v>
      </c>
      <c r="LK73" s="368">
        <f t="shared" si="1063"/>
        <v>0</v>
      </c>
      <c r="LL73" s="326"/>
      <c r="LT73" s="133"/>
      <c r="LV73" s="368">
        <f t="shared" si="1064"/>
        <v>0</v>
      </c>
      <c r="LW73" s="369">
        <f t="shared" ref="LW73:LW74" si="1092">IFERROR(VLOOKUP(LX62,$D$62:$G$63,4,0),0)</f>
        <v>0</v>
      </c>
      <c r="LX73" s="368">
        <f t="shared" si="1066"/>
        <v>0</v>
      </c>
      <c r="LY73" s="326"/>
      <c r="MG73" s="133"/>
    </row>
    <row r="74">
      <c r="A74" s="172"/>
      <c r="B74" s="327"/>
      <c r="H74" s="328"/>
      <c r="I74" s="368">
        <f t="shared" si="989"/>
        <v>0</v>
      </c>
      <c r="J74" s="369">
        <f t="shared" si="1067"/>
        <v>0</v>
      </c>
      <c r="K74" s="368">
        <f t="shared" si="991"/>
        <v>0</v>
      </c>
      <c r="L74" s="326"/>
      <c r="T74" s="133"/>
      <c r="V74" s="368">
        <f t="shared" si="992"/>
        <v>0</v>
      </c>
      <c r="W74" s="369">
        <f t="shared" si="1068"/>
        <v>0</v>
      </c>
      <c r="X74" s="368">
        <f t="shared" si="994"/>
        <v>0</v>
      </c>
      <c r="Y74" s="326"/>
      <c r="AG74" s="133"/>
      <c r="AI74" s="368">
        <f t="shared" si="995"/>
        <v>0</v>
      </c>
      <c r="AJ74" s="369">
        <f t="shared" si="1069"/>
        <v>0</v>
      </c>
      <c r="AK74" s="368">
        <f t="shared" si="997"/>
        <v>0</v>
      </c>
      <c r="AL74" s="326"/>
      <c r="AT74" s="133"/>
      <c r="AV74" s="368">
        <f t="shared" si="998"/>
        <v>0</v>
      </c>
      <c r="AW74" s="369">
        <f t="shared" si="1070"/>
        <v>0</v>
      </c>
      <c r="AX74" s="368">
        <f t="shared" si="1000"/>
        <v>0</v>
      </c>
      <c r="AY74" s="326"/>
      <c r="BG74" s="133"/>
      <c r="BI74" s="368">
        <f t="shared" si="1001"/>
        <v>0</v>
      </c>
      <c r="BJ74" s="369">
        <f t="shared" si="1071"/>
        <v>0</v>
      </c>
      <c r="BK74" s="368">
        <f t="shared" si="1003"/>
        <v>0</v>
      </c>
      <c r="BL74" s="326"/>
      <c r="BT74" s="133"/>
      <c r="BV74" s="368">
        <f t="shared" si="1004"/>
        <v>0</v>
      </c>
      <c r="BW74" s="369">
        <f t="shared" si="1072"/>
        <v>0</v>
      </c>
      <c r="BX74" s="368">
        <f t="shared" si="1006"/>
        <v>0</v>
      </c>
      <c r="BY74" s="326"/>
      <c r="CG74" s="133"/>
      <c r="CI74" s="368">
        <f t="shared" si="1007"/>
        <v>0</v>
      </c>
      <c r="CJ74" s="369">
        <f t="shared" si="1073"/>
        <v>0</v>
      </c>
      <c r="CK74" s="368">
        <f t="shared" si="1009"/>
        <v>0</v>
      </c>
      <c r="CL74" s="326"/>
      <c r="CT74" s="133"/>
      <c r="CV74" s="368">
        <f t="shared" si="1010"/>
        <v>0</v>
      </c>
      <c r="CW74" s="369">
        <f t="shared" si="1074"/>
        <v>0</v>
      </c>
      <c r="CX74" s="368">
        <f t="shared" si="1012"/>
        <v>0</v>
      </c>
      <c r="CY74" s="326"/>
      <c r="DG74" s="133"/>
      <c r="DI74" s="368">
        <f t="shared" si="1013"/>
        <v>0</v>
      </c>
      <c r="DJ74" s="369">
        <f t="shared" si="1075"/>
        <v>0</v>
      </c>
      <c r="DK74" s="368">
        <f t="shared" si="1015"/>
        <v>0</v>
      </c>
      <c r="DL74" s="326"/>
      <c r="DT74" s="133"/>
      <c r="DV74" s="368">
        <f t="shared" si="1016"/>
        <v>0</v>
      </c>
      <c r="DW74" s="369">
        <f t="shared" si="1076"/>
        <v>0</v>
      </c>
      <c r="DX74" s="368">
        <f t="shared" si="1018"/>
        <v>0</v>
      </c>
      <c r="DY74" s="326"/>
      <c r="EG74" s="133"/>
      <c r="EI74" s="368">
        <f t="shared" si="1019"/>
        <v>0</v>
      </c>
      <c r="EJ74" s="369">
        <f t="shared" si="1077"/>
        <v>0</v>
      </c>
      <c r="EK74" s="368">
        <f t="shared" si="1021"/>
        <v>0</v>
      </c>
      <c r="EL74" s="326"/>
      <c r="ET74" s="133"/>
      <c r="EV74" s="368">
        <f t="shared" si="1022"/>
        <v>0</v>
      </c>
      <c r="EW74" s="369">
        <f t="shared" si="1078"/>
        <v>0</v>
      </c>
      <c r="EX74" s="368">
        <f t="shared" si="1024"/>
        <v>0</v>
      </c>
      <c r="EY74" s="326"/>
      <c r="FG74" s="133"/>
      <c r="FI74" s="368">
        <f t="shared" si="1025"/>
        <v>0</v>
      </c>
      <c r="FJ74" s="369">
        <f t="shared" si="1079"/>
        <v>0</v>
      </c>
      <c r="FK74" s="368">
        <f t="shared" si="1027"/>
        <v>0</v>
      </c>
      <c r="FL74" s="326"/>
      <c r="FT74" s="133"/>
      <c r="FV74" s="368">
        <f t="shared" si="1028"/>
        <v>0</v>
      </c>
      <c r="FW74" s="369">
        <f t="shared" si="1080"/>
        <v>0</v>
      </c>
      <c r="FX74" s="368">
        <f t="shared" si="1030"/>
        <v>0</v>
      </c>
      <c r="FY74" s="326"/>
      <c r="GG74" s="133"/>
      <c r="GI74" s="368">
        <f t="shared" si="1031"/>
        <v>0</v>
      </c>
      <c r="GJ74" s="369">
        <f t="shared" si="1081"/>
        <v>0</v>
      </c>
      <c r="GK74" s="368">
        <f t="shared" si="1033"/>
        <v>0</v>
      </c>
      <c r="GL74" s="326"/>
      <c r="GT74" s="133"/>
      <c r="GV74" s="368">
        <f t="shared" si="1034"/>
        <v>0</v>
      </c>
      <c r="GW74" s="369">
        <f t="shared" si="1082"/>
        <v>0</v>
      </c>
      <c r="GX74" s="368">
        <f t="shared" si="1036"/>
        <v>0</v>
      </c>
      <c r="GY74" s="326"/>
      <c r="HG74" s="133"/>
      <c r="HI74" s="368">
        <f t="shared" si="1037"/>
        <v>0</v>
      </c>
      <c r="HJ74" s="369">
        <f t="shared" si="1083"/>
        <v>0</v>
      </c>
      <c r="HK74" s="368">
        <f t="shared" si="1039"/>
        <v>0</v>
      </c>
      <c r="HL74" s="326"/>
      <c r="HT74" s="133"/>
      <c r="HV74" s="368">
        <f t="shared" si="1040"/>
        <v>0</v>
      </c>
      <c r="HW74" s="369">
        <f t="shared" si="1084"/>
        <v>0</v>
      </c>
      <c r="HX74" s="368">
        <f t="shared" si="1042"/>
        <v>0</v>
      </c>
      <c r="HY74" s="326"/>
      <c r="IG74" s="133"/>
      <c r="II74" s="368">
        <f t="shared" si="1043"/>
        <v>0</v>
      </c>
      <c r="IJ74" s="369">
        <f t="shared" si="1085"/>
        <v>0</v>
      </c>
      <c r="IK74" s="368">
        <f t="shared" si="1045"/>
        <v>0</v>
      </c>
      <c r="IL74" s="326"/>
      <c r="IT74" s="133"/>
      <c r="IV74" s="368">
        <f t="shared" si="1046"/>
        <v>0</v>
      </c>
      <c r="IW74" s="369">
        <f t="shared" si="1086"/>
        <v>0</v>
      </c>
      <c r="IX74" s="368">
        <f t="shared" si="1048"/>
        <v>0</v>
      </c>
      <c r="IY74" s="326"/>
      <c r="JG74" s="133"/>
      <c r="JI74" s="368">
        <f t="shared" si="1049"/>
        <v>0</v>
      </c>
      <c r="JJ74" s="369">
        <f t="shared" si="1087"/>
        <v>0</v>
      </c>
      <c r="JK74" s="368">
        <f t="shared" si="1051"/>
        <v>0</v>
      </c>
      <c r="JL74" s="326"/>
      <c r="JT74" s="133"/>
      <c r="JV74" s="368">
        <f t="shared" si="1052"/>
        <v>0</v>
      </c>
      <c r="JW74" s="369">
        <f t="shared" si="1088"/>
        <v>0</v>
      </c>
      <c r="JX74" s="368">
        <f t="shared" si="1054"/>
        <v>0</v>
      </c>
      <c r="JY74" s="326"/>
      <c r="KG74" s="133"/>
      <c r="KI74" s="368">
        <f t="shared" si="1055"/>
        <v>0</v>
      </c>
      <c r="KJ74" s="369">
        <f t="shared" si="1089"/>
        <v>0</v>
      </c>
      <c r="KK74" s="368">
        <f t="shared" si="1057"/>
        <v>0</v>
      </c>
      <c r="KL74" s="326"/>
      <c r="KT74" s="133"/>
      <c r="KV74" s="368">
        <f t="shared" si="1058"/>
        <v>0</v>
      </c>
      <c r="KW74" s="369">
        <f t="shared" si="1090"/>
        <v>0</v>
      </c>
      <c r="KX74" s="368">
        <f t="shared" si="1060"/>
        <v>0</v>
      </c>
      <c r="KY74" s="326"/>
      <c r="LG74" s="133"/>
      <c r="LI74" s="368">
        <f t="shared" si="1061"/>
        <v>0</v>
      </c>
      <c r="LJ74" s="369">
        <f t="shared" si="1091"/>
        <v>0</v>
      </c>
      <c r="LK74" s="368">
        <f t="shared" si="1063"/>
        <v>0</v>
      </c>
      <c r="LL74" s="326"/>
      <c r="LT74" s="133"/>
      <c r="LV74" s="368">
        <f t="shared" si="1064"/>
        <v>0</v>
      </c>
      <c r="LW74" s="369">
        <f t="shared" si="1092"/>
        <v>0</v>
      </c>
      <c r="LX74" s="368">
        <f t="shared" si="1066"/>
        <v>0</v>
      </c>
      <c r="LY74" s="326"/>
      <c r="MG74" s="133"/>
    </row>
    <row r="75">
      <c r="A75" s="172"/>
      <c r="B75" s="329"/>
      <c r="C75" s="79"/>
      <c r="D75" s="79"/>
      <c r="E75" s="79"/>
      <c r="F75" s="79"/>
      <c r="G75" s="79"/>
      <c r="H75" s="330"/>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ht="15.75" customHeight="1">
      <c r="A76" s="172"/>
      <c r="B76" s="331" t="str">
        <f>Language!$E$198</f>
        <v>To predict the teams in the KO round, enter the team numbers in the yellow fields.</v>
      </c>
      <c r="C76" s="42"/>
      <c r="D76" s="42"/>
      <c r="E76" s="42"/>
      <c r="F76" s="42"/>
      <c r="G76" s="42"/>
      <c r="H76" s="332"/>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7"/>
      <c r="H77" s="328"/>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c r="A78" s="172"/>
      <c r="B78" s="329"/>
      <c r="C78" s="79"/>
      <c r="D78" s="79"/>
      <c r="E78" s="79"/>
      <c r="F78" s="79"/>
      <c r="G78" s="79"/>
      <c r="H78" s="330"/>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31" t="str">
        <f>Language!$E$199</f>
        <v>The factors for the individual categories and other presettings can be selected on the 'PrSettings' worksheet.</v>
      </c>
      <c r="C79" s="42"/>
      <c r="D79" s="42"/>
      <c r="E79" s="42"/>
      <c r="F79" s="42"/>
      <c r="G79" s="42"/>
      <c r="H79" s="332"/>
      <c r="I79" s="133"/>
      <c r="J79" s="133"/>
      <c r="K79" s="133"/>
      <c r="L79" s="133"/>
      <c r="M79" s="133"/>
      <c r="N79" s="133"/>
      <c r="O79" s="133"/>
      <c r="P79" s="133"/>
      <c r="Q79" s="133"/>
      <c r="R79" s="133"/>
      <c r="S79" s="133"/>
      <c r="T79" s="133"/>
      <c r="V79" s="133"/>
      <c r="W79" s="133"/>
      <c r="X79" s="133"/>
      <c r="Y79" s="133"/>
      <c r="Z79" s="133"/>
      <c r="AA79" s="133"/>
      <c r="AB79" s="133"/>
      <c r="AC79" s="133"/>
      <c r="AD79" s="133"/>
      <c r="AE79" s="133"/>
      <c r="AF79" s="133"/>
      <c r="AG79" s="133"/>
      <c r="AI79" s="133"/>
      <c r="AJ79" s="133"/>
      <c r="AK79" s="133"/>
      <c r="AL79" s="133"/>
      <c r="AM79" s="133"/>
      <c r="AN79" s="133"/>
      <c r="AO79" s="133"/>
      <c r="AP79" s="133"/>
      <c r="AQ79" s="133"/>
      <c r="AR79" s="133"/>
      <c r="AS79" s="133"/>
      <c r="AT79" s="133"/>
      <c r="AV79" s="133"/>
      <c r="AW79" s="133"/>
      <c r="AX79" s="133"/>
      <c r="AY79" s="133"/>
      <c r="AZ79" s="133"/>
      <c r="BA79" s="133"/>
      <c r="BB79" s="133"/>
      <c r="BC79" s="133"/>
      <c r="BD79" s="133"/>
      <c r="BE79" s="133"/>
      <c r="BF79" s="133"/>
      <c r="BG79" s="133"/>
      <c r="BI79" s="133"/>
      <c r="BJ79" s="133"/>
      <c r="BK79" s="133"/>
      <c r="BL79" s="133"/>
      <c r="BM79" s="133"/>
      <c r="BN79" s="133"/>
      <c r="BO79" s="133"/>
      <c r="BP79" s="133"/>
      <c r="BQ79" s="133"/>
      <c r="BR79" s="133"/>
      <c r="BS79" s="133"/>
      <c r="BT79" s="133"/>
      <c r="BV79" s="133"/>
      <c r="BW79" s="133"/>
      <c r="BX79" s="133"/>
      <c r="BY79" s="133"/>
      <c r="BZ79" s="133"/>
      <c r="CA79" s="133"/>
      <c r="CB79" s="133"/>
      <c r="CC79" s="133"/>
      <c r="CD79" s="133"/>
      <c r="CE79" s="133"/>
      <c r="CF79" s="133"/>
      <c r="CG79" s="133"/>
      <c r="CI79" s="133"/>
      <c r="CJ79" s="133"/>
      <c r="CK79" s="133"/>
      <c r="CL79" s="133"/>
      <c r="CM79" s="133"/>
      <c r="CN79" s="133"/>
      <c r="CO79" s="133"/>
      <c r="CP79" s="133"/>
      <c r="CQ79" s="133"/>
      <c r="CR79" s="133"/>
      <c r="CS79" s="133"/>
      <c r="CT79" s="133"/>
      <c r="CV79" s="133"/>
      <c r="CW79" s="133"/>
      <c r="CX79" s="133"/>
      <c r="CY79" s="133"/>
      <c r="CZ79" s="133"/>
      <c r="DA79" s="133"/>
      <c r="DB79" s="133"/>
      <c r="DC79" s="133"/>
      <c r="DD79" s="133"/>
      <c r="DE79" s="133"/>
      <c r="DF79" s="133"/>
      <c r="DG79" s="133"/>
      <c r="DI79" s="133"/>
      <c r="DJ79" s="133"/>
      <c r="DK79" s="133"/>
      <c r="DL79" s="133"/>
      <c r="DM79" s="133"/>
      <c r="DN79" s="133"/>
      <c r="DO79" s="133"/>
      <c r="DP79" s="133"/>
      <c r="DQ79" s="133"/>
      <c r="DR79" s="133"/>
      <c r="DS79" s="133"/>
      <c r="DT79" s="133"/>
      <c r="DV79" s="133"/>
      <c r="DW79" s="133"/>
      <c r="DX79" s="133"/>
      <c r="DY79" s="133"/>
      <c r="DZ79" s="133"/>
      <c r="EA79" s="133"/>
      <c r="EB79" s="133"/>
      <c r="EC79" s="133"/>
      <c r="ED79" s="133"/>
      <c r="EE79" s="133"/>
      <c r="EF79" s="133"/>
      <c r="EG79" s="133"/>
      <c r="EI79" s="133"/>
      <c r="EJ79" s="133"/>
      <c r="EK79" s="133"/>
      <c r="EL79" s="133"/>
      <c r="EM79" s="133"/>
      <c r="EN79" s="133"/>
      <c r="EO79" s="133"/>
      <c r="EP79" s="133"/>
      <c r="EQ79" s="133"/>
      <c r="ER79" s="133"/>
      <c r="ES79" s="133"/>
      <c r="ET79" s="133"/>
      <c r="EV79" s="133"/>
      <c r="EW79" s="133"/>
      <c r="EX79" s="133"/>
      <c r="EY79" s="133"/>
      <c r="EZ79" s="133"/>
      <c r="FA79" s="133"/>
      <c r="FB79" s="133"/>
      <c r="FC79" s="133"/>
      <c r="FD79" s="133"/>
      <c r="FE79" s="133"/>
      <c r="FF79" s="133"/>
      <c r="FG79" s="133"/>
      <c r="FI79" s="133"/>
      <c r="FJ79" s="133"/>
      <c r="FK79" s="133"/>
      <c r="FL79" s="133"/>
      <c r="FM79" s="133"/>
      <c r="FN79" s="133"/>
      <c r="FO79" s="133"/>
      <c r="FP79" s="133"/>
      <c r="FQ79" s="133"/>
      <c r="FR79" s="133"/>
      <c r="FS79" s="133"/>
      <c r="FT79" s="133"/>
      <c r="FV79" s="133"/>
      <c r="FW79" s="133"/>
      <c r="FX79" s="133"/>
      <c r="FY79" s="133"/>
      <c r="FZ79" s="133"/>
      <c r="GA79" s="133"/>
      <c r="GB79" s="133"/>
      <c r="GC79" s="133"/>
      <c r="GD79" s="133"/>
      <c r="GE79" s="133"/>
      <c r="GF79" s="133"/>
      <c r="GG79" s="133"/>
      <c r="GI79" s="133"/>
      <c r="GJ79" s="133"/>
      <c r="GK79" s="133"/>
      <c r="GL79" s="133"/>
      <c r="GM79" s="133"/>
      <c r="GN79" s="133"/>
      <c r="GO79" s="133"/>
      <c r="GP79" s="133"/>
      <c r="GQ79" s="133"/>
      <c r="GR79" s="133"/>
      <c r="GS79" s="133"/>
      <c r="GT79" s="133"/>
      <c r="GV79" s="133"/>
      <c r="GW79" s="133"/>
      <c r="GX79" s="133"/>
      <c r="GY79" s="133"/>
      <c r="GZ79" s="133"/>
      <c r="HA79" s="133"/>
      <c r="HB79" s="133"/>
      <c r="HC79" s="133"/>
      <c r="HD79" s="133"/>
      <c r="HE79" s="133"/>
      <c r="HF79" s="133"/>
      <c r="HG79" s="133"/>
      <c r="HI79" s="133"/>
      <c r="HJ79" s="133"/>
      <c r="HK79" s="133"/>
      <c r="HL79" s="133"/>
      <c r="HM79" s="133"/>
      <c r="HN79" s="133"/>
      <c r="HO79" s="133"/>
      <c r="HP79" s="133"/>
      <c r="HQ79" s="133"/>
      <c r="HR79" s="133"/>
      <c r="HS79" s="133"/>
      <c r="HT79" s="133"/>
      <c r="HV79" s="133"/>
      <c r="HW79" s="133"/>
      <c r="HX79" s="133"/>
      <c r="HY79" s="133"/>
      <c r="HZ79" s="133"/>
      <c r="IA79" s="133"/>
      <c r="IB79" s="133"/>
      <c r="IC79" s="133"/>
      <c r="ID79" s="133"/>
      <c r="IE79" s="133"/>
      <c r="IF79" s="133"/>
      <c r="IG79" s="133"/>
      <c r="II79" s="133"/>
      <c r="IJ79" s="133"/>
      <c r="IK79" s="133"/>
      <c r="IL79" s="133"/>
      <c r="IM79" s="133"/>
      <c r="IN79" s="133"/>
      <c r="IO79" s="133"/>
      <c r="IP79" s="133"/>
      <c r="IQ79" s="133"/>
      <c r="IR79" s="133"/>
      <c r="IS79" s="133"/>
      <c r="IT79" s="133"/>
      <c r="IV79" s="133"/>
      <c r="IW79" s="133"/>
      <c r="IX79" s="133"/>
      <c r="IY79" s="133"/>
      <c r="IZ79" s="133"/>
      <c r="JA79" s="133"/>
      <c r="JB79" s="133"/>
      <c r="JC79" s="133"/>
      <c r="JD79" s="133"/>
      <c r="JE79" s="133"/>
      <c r="JF79" s="133"/>
      <c r="JG79" s="133"/>
      <c r="JI79" s="133"/>
      <c r="JJ79" s="133"/>
      <c r="JK79" s="133"/>
      <c r="JL79" s="133"/>
      <c r="JM79" s="133"/>
      <c r="JN79" s="133"/>
      <c r="JO79" s="133"/>
      <c r="JP79" s="133"/>
      <c r="JQ79" s="133"/>
      <c r="JR79" s="133"/>
      <c r="JS79" s="133"/>
      <c r="JT79" s="133"/>
      <c r="JV79" s="133"/>
      <c r="JW79" s="133"/>
      <c r="JX79" s="133"/>
      <c r="JY79" s="133"/>
      <c r="JZ79" s="133"/>
      <c r="KA79" s="133"/>
      <c r="KB79" s="133"/>
      <c r="KC79" s="133"/>
      <c r="KD79" s="133"/>
      <c r="KE79" s="133"/>
      <c r="KF79" s="133"/>
      <c r="KG79" s="133"/>
      <c r="KI79" s="133"/>
      <c r="KJ79" s="133"/>
      <c r="KK79" s="133"/>
      <c r="KL79" s="133"/>
      <c r="KM79" s="133"/>
      <c r="KN79" s="133"/>
      <c r="KO79" s="133"/>
      <c r="KP79" s="133"/>
      <c r="KQ79" s="133"/>
      <c r="KR79" s="133"/>
      <c r="KS79" s="133"/>
      <c r="KT79" s="133"/>
      <c r="KV79" s="133"/>
      <c r="KW79" s="133"/>
      <c r="KX79" s="133"/>
      <c r="KY79" s="133"/>
      <c r="KZ79" s="133"/>
      <c r="LA79" s="133"/>
      <c r="LB79" s="133"/>
      <c r="LC79" s="133"/>
      <c r="LD79" s="133"/>
      <c r="LE79" s="133"/>
      <c r="LF79" s="133"/>
      <c r="LG79" s="133"/>
      <c r="LI79" s="133"/>
      <c r="LJ79" s="133"/>
      <c r="LK79" s="133"/>
      <c r="LL79" s="133"/>
      <c r="LM79" s="133"/>
      <c r="LN79" s="133"/>
      <c r="LO79" s="133"/>
      <c r="LP79" s="133"/>
      <c r="LQ79" s="133"/>
      <c r="LR79" s="133"/>
      <c r="LS79" s="133"/>
      <c r="LT79" s="133"/>
      <c r="LV79" s="133"/>
      <c r="LW79" s="133"/>
      <c r="LX79" s="133"/>
      <c r="LY79" s="133"/>
      <c r="LZ79" s="133"/>
      <c r="MA79" s="133"/>
      <c r="MB79" s="133"/>
      <c r="MC79" s="133"/>
      <c r="MD79" s="133"/>
      <c r="ME79" s="133"/>
      <c r="MF79" s="133"/>
      <c r="MG79" s="133"/>
    </row>
    <row r="80">
      <c r="A80" s="172"/>
      <c r="B80" s="327"/>
      <c r="H80" s="328"/>
      <c r="I80" s="133"/>
      <c r="J80" s="133"/>
      <c r="K80" s="133"/>
      <c r="L80" s="133"/>
      <c r="M80" s="133"/>
      <c r="N80" s="133"/>
      <c r="O80" s="133"/>
      <c r="P80" s="133"/>
      <c r="Q80" s="133"/>
      <c r="R80" s="133"/>
      <c r="S80" s="133"/>
      <c r="T80" s="133"/>
      <c r="V80" s="133"/>
      <c r="W80" s="133"/>
      <c r="X80" s="133"/>
      <c r="Y80" s="133"/>
      <c r="Z80" s="133"/>
      <c r="AA80" s="133"/>
      <c r="AB80" s="133"/>
      <c r="AC80" s="133"/>
      <c r="AD80" s="133"/>
      <c r="AE80" s="133"/>
      <c r="AF80" s="133"/>
      <c r="AG80" s="133"/>
      <c r="AI80" s="133"/>
      <c r="AJ80" s="133"/>
      <c r="AK80" s="133"/>
      <c r="AL80" s="133"/>
      <c r="AM80" s="133"/>
      <c r="AN80" s="133"/>
      <c r="AO80" s="133"/>
      <c r="AP80" s="133"/>
      <c r="AQ80" s="133"/>
      <c r="AR80" s="133"/>
      <c r="AS80" s="133"/>
      <c r="AT80" s="133"/>
      <c r="AV80" s="133"/>
      <c r="AW80" s="133"/>
      <c r="AX80" s="133"/>
      <c r="AY80" s="133"/>
      <c r="AZ80" s="133"/>
      <c r="BA80" s="133"/>
      <c r="BB80" s="133"/>
      <c r="BC80" s="133"/>
      <c r="BD80" s="133"/>
      <c r="BE80" s="133"/>
      <c r="BF80" s="133"/>
      <c r="BG80" s="133"/>
      <c r="BI80" s="133"/>
      <c r="BJ80" s="133"/>
      <c r="BK80" s="133"/>
      <c r="BL80" s="133"/>
      <c r="BM80" s="133"/>
      <c r="BN80" s="133"/>
      <c r="BO80" s="133"/>
      <c r="BP80" s="133"/>
      <c r="BQ80" s="133"/>
      <c r="BR80" s="133"/>
      <c r="BS80" s="133"/>
      <c r="BT80" s="133"/>
      <c r="BV80" s="133"/>
      <c r="BW80" s="133"/>
      <c r="BX80" s="133"/>
      <c r="BY80" s="133"/>
      <c r="BZ80" s="133"/>
      <c r="CA80" s="133"/>
      <c r="CB80" s="133"/>
      <c r="CC80" s="133"/>
      <c r="CD80" s="133"/>
      <c r="CE80" s="133"/>
      <c r="CF80" s="133"/>
      <c r="CG80" s="133"/>
      <c r="CI80" s="133"/>
      <c r="CJ80" s="133"/>
      <c r="CK80" s="133"/>
      <c r="CL80" s="133"/>
      <c r="CM80" s="133"/>
      <c r="CN80" s="133"/>
      <c r="CO80" s="133"/>
      <c r="CP80" s="133"/>
      <c r="CQ80" s="133"/>
      <c r="CR80" s="133"/>
      <c r="CS80" s="133"/>
      <c r="CT80" s="133"/>
      <c r="CV80" s="133"/>
      <c r="CW80" s="133"/>
      <c r="CX80" s="133"/>
      <c r="CY80" s="133"/>
      <c r="CZ80" s="133"/>
      <c r="DA80" s="133"/>
      <c r="DB80" s="133"/>
      <c r="DC80" s="133"/>
      <c r="DD80" s="133"/>
      <c r="DE80" s="133"/>
      <c r="DF80" s="133"/>
      <c r="DG80" s="133"/>
      <c r="DI80" s="133"/>
      <c r="DJ80" s="133"/>
      <c r="DK80" s="133"/>
      <c r="DL80" s="133"/>
      <c r="DM80" s="133"/>
      <c r="DN80" s="133"/>
      <c r="DO80" s="133"/>
      <c r="DP80" s="133"/>
      <c r="DQ80" s="133"/>
      <c r="DR80" s="133"/>
      <c r="DS80" s="133"/>
      <c r="DT80" s="133"/>
      <c r="DV80" s="133"/>
      <c r="DW80" s="133"/>
      <c r="DX80" s="133"/>
      <c r="DY80" s="133"/>
      <c r="DZ80" s="133"/>
      <c r="EA80" s="133"/>
      <c r="EB80" s="133"/>
      <c r="EC80" s="133"/>
      <c r="ED80" s="133"/>
      <c r="EE80" s="133"/>
      <c r="EF80" s="133"/>
      <c r="EG80" s="133"/>
      <c r="EI80" s="133"/>
      <c r="EJ80" s="133"/>
      <c r="EK80" s="133"/>
      <c r="EL80" s="133"/>
      <c r="EM80" s="133"/>
      <c r="EN80" s="133"/>
      <c r="EO80" s="133"/>
      <c r="EP80" s="133"/>
      <c r="EQ80" s="133"/>
      <c r="ER80" s="133"/>
      <c r="ES80" s="133"/>
      <c r="ET80" s="133"/>
      <c r="EV80" s="133"/>
      <c r="EW80" s="133"/>
      <c r="EX80" s="133"/>
      <c r="EY80" s="133"/>
      <c r="EZ80" s="133"/>
      <c r="FA80" s="133"/>
      <c r="FB80" s="133"/>
      <c r="FC80" s="133"/>
      <c r="FD80" s="133"/>
      <c r="FE80" s="133"/>
      <c r="FF80" s="133"/>
      <c r="FG80" s="133"/>
      <c r="FI80" s="133"/>
      <c r="FJ80" s="133"/>
      <c r="FK80" s="133"/>
      <c r="FL80" s="133"/>
      <c r="FM80" s="133"/>
      <c r="FN80" s="133"/>
      <c r="FO80" s="133"/>
      <c r="FP80" s="133"/>
      <c r="FQ80" s="133"/>
      <c r="FR80" s="133"/>
      <c r="FS80" s="133"/>
      <c r="FT80" s="133"/>
      <c r="FV80" s="133"/>
      <c r="FW80" s="133"/>
      <c r="FX80" s="133"/>
      <c r="FY80" s="133"/>
      <c r="FZ80" s="133"/>
      <c r="GA80" s="133"/>
      <c r="GB80" s="133"/>
      <c r="GC80" s="133"/>
      <c r="GD80" s="133"/>
      <c r="GE80" s="133"/>
      <c r="GF80" s="133"/>
      <c r="GG80" s="133"/>
      <c r="GI80" s="133"/>
      <c r="GJ80" s="133"/>
      <c r="GK80" s="133"/>
      <c r="GL80" s="133"/>
      <c r="GM80" s="133"/>
      <c r="GN80" s="133"/>
      <c r="GO80" s="133"/>
      <c r="GP80" s="133"/>
      <c r="GQ80" s="133"/>
      <c r="GR80" s="133"/>
      <c r="GS80" s="133"/>
      <c r="GT80" s="133"/>
      <c r="GV80" s="133"/>
      <c r="GW80" s="133"/>
      <c r="GX80" s="133"/>
      <c r="GY80" s="133"/>
      <c r="GZ80" s="133"/>
      <c r="HA80" s="133"/>
      <c r="HB80" s="133"/>
      <c r="HC80" s="133"/>
      <c r="HD80" s="133"/>
      <c r="HE80" s="133"/>
      <c r="HF80" s="133"/>
      <c r="HG80" s="133"/>
      <c r="HI80" s="133"/>
      <c r="HJ80" s="133"/>
      <c r="HK80" s="133"/>
      <c r="HL80" s="133"/>
      <c r="HM80" s="133"/>
      <c r="HN80" s="133"/>
      <c r="HO80" s="133"/>
      <c r="HP80" s="133"/>
      <c r="HQ80" s="133"/>
      <c r="HR80" s="133"/>
      <c r="HS80" s="133"/>
      <c r="HT80" s="133"/>
      <c r="HV80" s="133"/>
      <c r="HW80" s="133"/>
      <c r="HX80" s="133"/>
      <c r="HY80" s="133"/>
      <c r="HZ80" s="133"/>
      <c r="IA80" s="133"/>
      <c r="IB80" s="133"/>
      <c r="IC80" s="133"/>
      <c r="ID80" s="133"/>
      <c r="IE80" s="133"/>
      <c r="IF80" s="133"/>
      <c r="IG80" s="133"/>
      <c r="II80" s="133"/>
      <c r="IJ80" s="133"/>
      <c r="IK80" s="133"/>
      <c r="IL80" s="133"/>
      <c r="IM80" s="133"/>
      <c r="IN80" s="133"/>
      <c r="IO80" s="133"/>
      <c r="IP80" s="133"/>
      <c r="IQ80" s="133"/>
      <c r="IR80" s="133"/>
      <c r="IS80" s="133"/>
      <c r="IT80" s="133"/>
      <c r="IV80" s="133"/>
      <c r="IW80" s="133"/>
      <c r="IX80" s="133"/>
      <c r="IY80" s="133"/>
      <c r="IZ80" s="133"/>
      <c r="JA80" s="133"/>
      <c r="JB80" s="133"/>
      <c r="JC80" s="133"/>
      <c r="JD80" s="133"/>
      <c r="JE80" s="133"/>
      <c r="JF80" s="133"/>
      <c r="JG80" s="133"/>
      <c r="JI80" s="133"/>
      <c r="JJ80" s="133"/>
      <c r="JK80" s="133"/>
      <c r="JL80" s="133"/>
      <c r="JM80" s="133"/>
      <c r="JN80" s="133"/>
      <c r="JO80" s="133"/>
      <c r="JP80" s="133"/>
      <c r="JQ80" s="133"/>
      <c r="JR80" s="133"/>
      <c r="JS80" s="133"/>
      <c r="JT80" s="133"/>
      <c r="JV80" s="133"/>
      <c r="JW80" s="133"/>
      <c r="JX80" s="133"/>
      <c r="JY80" s="133"/>
      <c r="JZ80" s="133"/>
      <c r="KA80" s="133"/>
      <c r="KB80" s="133"/>
      <c r="KC80" s="133"/>
      <c r="KD80" s="133"/>
      <c r="KE80" s="133"/>
      <c r="KF80" s="133"/>
      <c r="KG80" s="133"/>
      <c r="KI80" s="133"/>
      <c r="KJ80" s="133"/>
      <c r="KK80" s="133"/>
      <c r="KL80" s="133"/>
      <c r="KM80" s="133"/>
      <c r="KN80" s="133"/>
      <c r="KO80" s="133"/>
      <c r="KP80" s="133"/>
      <c r="KQ80" s="133"/>
      <c r="KR80" s="133"/>
      <c r="KS80" s="133"/>
      <c r="KT80" s="133"/>
      <c r="KV80" s="133"/>
      <c r="KW80" s="133"/>
      <c r="KX80" s="133"/>
      <c r="KY80" s="133"/>
      <c r="KZ80" s="133"/>
      <c r="LA80" s="133"/>
      <c r="LB80" s="133"/>
      <c r="LC80" s="133"/>
      <c r="LD80" s="133"/>
      <c r="LE80" s="133"/>
      <c r="LF80" s="133"/>
      <c r="LG80" s="133"/>
      <c r="LI80" s="133"/>
      <c r="LJ80" s="133"/>
      <c r="LK80" s="133"/>
      <c r="LL80" s="133"/>
      <c r="LM80" s="133"/>
      <c r="LN80" s="133"/>
      <c r="LO80" s="133"/>
      <c r="LP80" s="133"/>
      <c r="LQ80" s="133"/>
      <c r="LR80" s="133"/>
      <c r="LS80" s="133"/>
      <c r="LT80" s="133"/>
      <c r="LV80" s="133"/>
      <c r="LW80" s="133"/>
      <c r="LX80" s="133"/>
      <c r="LY80" s="133"/>
      <c r="LZ80" s="133"/>
      <c r="MA80" s="133"/>
      <c r="MB80" s="133"/>
      <c r="MC80" s="133"/>
      <c r="MD80" s="133"/>
      <c r="ME80" s="133"/>
      <c r="MF80" s="133"/>
      <c r="MG80" s="133"/>
    </row>
    <row r="81">
      <c r="A81" s="172"/>
      <c r="B81" s="333"/>
      <c r="C81" s="321"/>
      <c r="D81" s="321"/>
      <c r="E81" s="321"/>
      <c r="F81" s="321"/>
      <c r="G81" s="321"/>
      <c r="H81" s="334"/>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172"/>
      <c r="F82" s="59"/>
      <c r="G82" s="59"/>
      <c r="H82" s="133"/>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172"/>
      <c r="F83" s="59"/>
      <c r="G83" s="59"/>
      <c r="H83" s="133"/>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I84" s="133"/>
      <c r="J84" s="133"/>
      <c r="K84" s="133"/>
      <c r="L84" s="133"/>
      <c r="M84" s="133"/>
      <c r="N84" s="133"/>
      <c r="O84" s="133"/>
      <c r="P84" s="133"/>
      <c r="Q84" s="133"/>
      <c r="R84" s="133"/>
      <c r="S84" s="133"/>
      <c r="T84" s="133"/>
      <c r="V84" s="133"/>
      <c r="W84" s="133"/>
      <c r="X84" s="133"/>
      <c r="Y84" s="133"/>
      <c r="Z84" s="133"/>
      <c r="AA84" s="133"/>
      <c r="AB84" s="133"/>
      <c r="AC84" s="133"/>
      <c r="AD84" s="133"/>
      <c r="AE84" s="133"/>
      <c r="AF84" s="133"/>
      <c r="AG84" s="133"/>
      <c r="AI84" s="133"/>
      <c r="AJ84" s="133"/>
      <c r="AK84" s="133"/>
      <c r="AL84" s="133"/>
      <c r="AM84" s="133"/>
      <c r="AN84" s="133"/>
      <c r="AO84" s="133"/>
      <c r="AP84" s="133"/>
      <c r="AQ84" s="133"/>
      <c r="AR84" s="133"/>
      <c r="AS84" s="133"/>
      <c r="AT84" s="133"/>
      <c r="AV84" s="133"/>
      <c r="AW84" s="133"/>
      <c r="AX84" s="133"/>
      <c r="AY84" s="133"/>
      <c r="AZ84" s="133"/>
      <c r="BA84" s="133"/>
      <c r="BB84" s="133"/>
      <c r="BC84" s="133"/>
      <c r="BD84" s="133"/>
      <c r="BE84" s="133"/>
      <c r="BF84" s="133"/>
      <c r="BG84" s="133"/>
      <c r="BI84" s="133"/>
      <c r="BJ84" s="133"/>
      <c r="BK84" s="133"/>
      <c r="BL84" s="133"/>
      <c r="BM84" s="133"/>
      <c r="BN84" s="133"/>
      <c r="BO84" s="133"/>
      <c r="BP84" s="133"/>
      <c r="BQ84" s="133"/>
      <c r="BR84" s="133"/>
      <c r="BS84" s="133"/>
      <c r="BT84" s="133"/>
      <c r="BV84" s="133"/>
      <c r="BW84" s="133"/>
      <c r="BX84" s="133"/>
      <c r="BY84" s="133"/>
      <c r="BZ84" s="133"/>
      <c r="CA84" s="133"/>
      <c r="CB84" s="133"/>
      <c r="CC84" s="133"/>
      <c r="CD84" s="133"/>
      <c r="CE84" s="133"/>
      <c r="CF84" s="133"/>
      <c r="CG84" s="133"/>
      <c r="CI84" s="133"/>
      <c r="CJ84" s="133"/>
      <c r="CK84" s="133"/>
      <c r="CL84" s="133"/>
      <c r="CM84" s="133"/>
      <c r="CN84" s="133"/>
      <c r="CO84" s="133"/>
      <c r="CP84" s="133"/>
      <c r="CQ84" s="133"/>
      <c r="CR84" s="133"/>
      <c r="CS84" s="133"/>
      <c r="CT84" s="133"/>
      <c r="CV84" s="133"/>
      <c r="CW84" s="133"/>
      <c r="CX84" s="133"/>
      <c r="CY84" s="133"/>
      <c r="CZ84" s="133"/>
      <c r="DA84" s="133"/>
      <c r="DB84" s="133"/>
      <c r="DC84" s="133"/>
      <c r="DD84" s="133"/>
      <c r="DE84" s="133"/>
      <c r="DF84" s="133"/>
      <c r="DG84" s="133"/>
      <c r="DI84" s="133"/>
      <c r="DJ84" s="133"/>
      <c r="DK84" s="133"/>
      <c r="DL84" s="133"/>
      <c r="DM84" s="133"/>
      <c r="DN84" s="133"/>
      <c r="DO84" s="133"/>
      <c r="DP84" s="133"/>
      <c r="DQ84" s="133"/>
      <c r="DR84" s="133"/>
      <c r="DS84" s="133"/>
      <c r="DT84" s="133"/>
      <c r="DV84" s="133"/>
      <c r="DW84" s="133"/>
      <c r="DX84" s="133"/>
      <c r="DY84" s="133"/>
      <c r="DZ84" s="133"/>
      <c r="EA84" s="133"/>
      <c r="EB84" s="133"/>
      <c r="EC84" s="133"/>
      <c r="ED84" s="133"/>
      <c r="EE84" s="133"/>
      <c r="EF84" s="133"/>
      <c r="EG84" s="133"/>
      <c r="EI84" s="133"/>
      <c r="EJ84" s="133"/>
      <c r="EK84" s="133"/>
      <c r="EL84" s="133"/>
      <c r="EM84" s="133"/>
      <c r="EN84" s="133"/>
      <c r="EO84" s="133"/>
      <c r="EP84" s="133"/>
      <c r="EQ84" s="133"/>
      <c r="ER84" s="133"/>
      <c r="ES84" s="133"/>
      <c r="ET84" s="133"/>
      <c r="EV84" s="133"/>
      <c r="EW84" s="133"/>
      <c r="EX84" s="133"/>
      <c r="EY84" s="133"/>
      <c r="EZ84" s="133"/>
      <c r="FA84" s="133"/>
      <c r="FB84" s="133"/>
      <c r="FC84" s="133"/>
      <c r="FD84" s="133"/>
      <c r="FE84" s="133"/>
      <c r="FF84" s="133"/>
      <c r="FG84" s="133"/>
      <c r="FI84" s="133"/>
      <c r="FJ84" s="133"/>
      <c r="FK84" s="133"/>
      <c r="FL84" s="133"/>
      <c r="FM84" s="133"/>
      <c r="FN84" s="133"/>
      <c r="FO84" s="133"/>
      <c r="FP84" s="133"/>
      <c r="FQ84" s="133"/>
      <c r="FR84" s="133"/>
      <c r="FS84" s="133"/>
      <c r="FT84" s="133"/>
      <c r="FV84" s="133"/>
      <c r="FW84" s="133"/>
      <c r="FX84" s="133"/>
      <c r="FY84" s="133"/>
      <c r="FZ84" s="133"/>
      <c r="GA84" s="133"/>
      <c r="GB84" s="133"/>
      <c r="GC84" s="133"/>
      <c r="GD84" s="133"/>
      <c r="GE84" s="133"/>
      <c r="GF84" s="133"/>
      <c r="GG84" s="133"/>
      <c r="GI84" s="133"/>
      <c r="GJ84" s="133"/>
      <c r="GK84" s="133"/>
      <c r="GL84" s="133"/>
      <c r="GM84" s="133"/>
      <c r="GN84" s="133"/>
      <c r="GO84" s="133"/>
      <c r="GP84" s="133"/>
      <c r="GQ84" s="133"/>
      <c r="GR84" s="133"/>
      <c r="GS84" s="133"/>
      <c r="GT84" s="133"/>
      <c r="GV84" s="133"/>
      <c r="GW84" s="133"/>
      <c r="GX84" s="133"/>
      <c r="GY84" s="133"/>
      <c r="GZ84" s="133"/>
      <c r="HA84" s="133"/>
      <c r="HB84" s="133"/>
      <c r="HC84" s="133"/>
      <c r="HD84" s="133"/>
      <c r="HE84" s="133"/>
      <c r="HF84" s="133"/>
      <c r="HG84" s="133"/>
      <c r="HI84" s="133"/>
      <c r="HJ84" s="133"/>
      <c r="HK84" s="133"/>
      <c r="HL84" s="133"/>
      <c r="HM84" s="133"/>
      <c r="HN84" s="133"/>
      <c r="HO84" s="133"/>
      <c r="HP84" s="133"/>
      <c r="HQ84" s="133"/>
      <c r="HR84" s="133"/>
      <c r="HS84" s="133"/>
      <c r="HT84" s="133"/>
      <c r="HV84" s="133"/>
      <c r="HW84" s="133"/>
      <c r="HX84" s="133"/>
      <c r="HY84" s="133"/>
      <c r="HZ84" s="133"/>
      <c r="IA84" s="133"/>
      <c r="IB84" s="133"/>
      <c r="IC84" s="133"/>
      <c r="ID84" s="133"/>
      <c r="IE84" s="133"/>
      <c r="IF84" s="133"/>
      <c r="IG84" s="133"/>
      <c r="II84" s="133"/>
      <c r="IJ84" s="133"/>
      <c r="IK84" s="133"/>
      <c r="IL84" s="133"/>
      <c r="IM84" s="133"/>
      <c r="IN84" s="133"/>
      <c r="IO84" s="133"/>
      <c r="IP84" s="133"/>
      <c r="IQ84" s="133"/>
      <c r="IR84" s="133"/>
      <c r="IS84" s="133"/>
      <c r="IT84" s="133"/>
      <c r="IV84" s="133"/>
      <c r="IW84" s="133"/>
      <c r="IX84" s="133"/>
      <c r="IY84" s="133"/>
      <c r="IZ84" s="133"/>
      <c r="JA84" s="133"/>
      <c r="JB84" s="133"/>
      <c r="JC84" s="133"/>
      <c r="JD84" s="133"/>
      <c r="JE84" s="133"/>
      <c r="JF84" s="133"/>
      <c r="JG84" s="133"/>
      <c r="JI84" s="133"/>
      <c r="JJ84" s="133"/>
      <c r="JK84" s="133"/>
      <c r="JL84" s="133"/>
      <c r="JM84" s="133"/>
      <c r="JN84" s="133"/>
      <c r="JO84" s="133"/>
      <c r="JP84" s="133"/>
      <c r="JQ84" s="133"/>
      <c r="JR84" s="133"/>
      <c r="JS84" s="133"/>
      <c r="JT84" s="133"/>
      <c r="JV84" s="133"/>
      <c r="JW84" s="133"/>
      <c r="JX84" s="133"/>
      <c r="JY84" s="133"/>
      <c r="JZ84" s="133"/>
      <c r="KA84" s="133"/>
      <c r="KB84" s="133"/>
      <c r="KC84" s="133"/>
      <c r="KD84" s="133"/>
      <c r="KE84" s="133"/>
      <c r="KF84" s="133"/>
      <c r="KG84" s="133"/>
      <c r="KI84" s="133"/>
      <c r="KJ84" s="133"/>
      <c r="KK84" s="133"/>
      <c r="KL84" s="133"/>
      <c r="KM84" s="133"/>
      <c r="KN84" s="133"/>
      <c r="KO84" s="133"/>
      <c r="KP84" s="133"/>
      <c r="KQ84" s="133"/>
      <c r="KR84" s="133"/>
      <c r="KS84" s="133"/>
      <c r="KT84" s="133"/>
      <c r="KV84" s="133"/>
      <c r="KW84" s="133"/>
      <c r="KX84" s="133"/>
      <c r="KY84" s="133"/>
      <c r="KZ84" s="133"/>
      <c r="LA84" s="133"/>
      <c r="LB84" s="133"/>
      <c r="LC84" s="133"/>
      <c r="LD84" s="133"/>
      <c r="LE84" s="133"/>
      <c r="LF84" s="133"/>
      <c r="LG84" s="133"/>
      <c r="LI84" s="133"/>
      <c r="LJ84" s="133"/>
      <c r="LK84" s="133"/>
      <c r="LL84" s="133"/>
      <c r="LM84" s="133"/>
      <c r="LN84" s="133"/>
      <c r="LO84" s="133"/>
      <c r="LP84" s="133"/>
      <c r="LQ84" s="133"/>
      <c r="LR84" s="133"/>
      <c r="LS84" s="133"/>
      <c r="LT84" s="133"/>
      <c r="LV84" s="133"/>
      <c r="LW84" s="133"/>
      <c r="LX84" s="133"/>
      <c r="LY84" s="133"/>
      <c r="LZ84" s="133"/>
      <c r="MA84" s="133"/>
      <c r="MB84" s="133"/>
      <c r="MC84" s="133"/>
      <c r="MD84" s="133"/>
      <c r="ME84" s="133"/>
      <c r="MF84" s="133"/>
      <c r="MG84" s="133"/>
    </row>
    <row r="85">
      <c r="A85" s="172"/>
      <c r="B85" s="172"/>
      <c r="F85" s="59"/>
      <c r="G85" s="59"/>
      <c r="H85" s="133"/>
      <c r="I85" s="133"/>
      <c r="J85" s="133"/>
      <c r="K85" s="133"/>
      <c r="L85" s="133"/>
      <c r="M85" s="133"/>
      <c r="N85" s="133"/>
      <c r="O85" s="133"/>
      <c r="P85" s="133"/>
      <c r="Q85" s="133"/>
      <c r="R85" s="133"/>
      <c r="S85" s="133"/>
      <c r="T85" s="133"/>
      <c r="V85" s="133"/>
      <c r="W85" s="133"/>
      <c r="X85" s="133"/>
      <c r="Y85" s="133"/>
      <c r="Z85" s="133"/>
      <c r="AA85" s="133"/>
      <c r="AB85" s="133"/>
      <c r="AC85" s="133"/>
      <c r="AD85" s="133"/>
      <c r="AE85" s="133"/>
      <c r="AF85" s="133"/>
      <c r="AG85" s="133"/>
      <c r="AI85" s="133"/>
      <c r="AJ85" s="133"/>
      <c r="AK85" s="133"/>
      <c r="AL85" s="133"/>
      <c r="AM85" s="133"/>
      <c r="AN85" s="133"/>
      <c r="AO85" s="133"/>
      <c r="AP85" s="133"/>
      <c r="AQ85" s="133"/>
      <c r="AR85" s="133"/>
      <c r="AS85" s="133"/>
      <c r="AT85" s="133"/>
      <c r="AV85" s="133"/>
      <c r="AW85" s="133"/>
      <c r="AX85" s="133"/>
      <c r="AY85" s="133"/>
      <c r="AZ85" s="133"/>
      <c r="BA85" s="133"/>
      <c r="BB85" s="133"/>
      <c r="BC85" s="133"/>
      <c r="BD85" s="133"/>
      <c r="BE85" s="133"/>
      <c r="BF85" s="133"/>
      <c r="BG85" s="133"/>
      <c r="BI85" s="133"/>
      <c r="BJ85" s="133"/>
      <c r="BK85" s="133"/>
      <c r="BL85" s="133"/>
      <c r="BM85" s="133"/>
      <c r="BN85" s="133"/>
      <c r="BO85" s="133"/>
      <c r="BP85" s="133"/>
      <c r="BQ85" s="133"/>
      <c r="BR85" s="133"/>
      <c r="BS85" s="133"/>
      <c r="BT85" s="133"/>
      <c r="BV85" s="133"/>
      <c r="BW85" s="133"/>
      <c r="BX85" s="133"/>
      <c r="BY85" s="133"/>
      <c r="BZ85" s="133"/>
      <c r="CA85" s="133"/>
      <c r="CB85" s="133"/>
      <c r="CC85" s="133"/>
      <c r="CD85" s="133"/>
      <c r="CE85" s="133"/>
      <c r="CF85" s="133"/>
      <c r="CG85" s="133"/>
      <c r="CI85" s="133"/>
      <c r="CJ85" s="133"/>
      <c r="CK85" s="133"/>
      <c r="CL85" s="133"/>
      <c r="CM85" s="133"/>
      <c r="CN85" s="133"/>
      <c r="CO85" s="133"/>
      <c r="CP85" s="133"/>
      <c r="CQ85" s="133"/>
      <c r="CR85" s="133"/>
      <c r="CS85" s="133"/>
      <c r="CT85" s="133"/>
      <c r="CV85" s="133"/>
      <c r="CW85" s="133"/>
      <c r="CX85" s="133"/>
      <c r="CY85" s="133"/>
      <c r="CZ85" s="133"/>
      <c r="DA85" s="133"/>
      <c r="DB85" s="133"/>
      <c r="DC85" s="133"/>
      <c r="DD85" s="133"/>
      <c r="DE85" s="133"/>
      <c r="DF85" s="133"/>
      <c r="DG85" s="133"/>
      <c r="DI85" s="133"/>
      <c r="DJ85" s="133"/>
      <c r="DK85" s="133"/>
      <c r="DL85" s="133"/>
      <c r="DM85" s="133"/>
      <c r="DN85" s="133"/>
      <c r="DO85" s="133"/>
      <c r="DP85" s="133"/>
      <c r="DQ85" s="133"/>
      <c r="DR85" s="133"/>
      <c r="DS85" s="133"/>
      <c r="DT85" s="133"/>
      <c r="DV85" s="133"/>
      <c r="DW85" s="133"/>
      <c r="DX85" s="133"/>
      <c r="DY85" s="133"/>
      <c r="DZ85" s="133"/>
      <c r="EA85" s="133"/>
      <c r="EB85" s="133"/>
      <c r="EC85" s="133"/>
      <c r="ED85" s="133"/>
      <c r="EE85" s="133"/>
      <c r="EF85" s="133"/>
      <c r="EG85" s="133"/>
      <c r="EI85" s="133"/>
      <c r="EJ85" s="133"/>
      <c r="EK85" s="133"/>
      <c r="EL85" s="133"/>
      <c r="EM85" s="133"/>
      <c r="EN85" s="133"/>
      <c r="EO85" s="133"/>
      <c r="EP85" s="133"/>
      <c r="EQ85" s="133"/>
      <c r="ER85" s="133"/>
      <c r="ES85" s="133"/>
      <c r="ET85" s="133"/>
      <c r="EV85" s="133"/>
      <c r="EW85" s="133"/>
      <c r="EX85" s="133"/>
      <c r="EY85" s="133"/>
      <c r="EZ85" s="133"/>
      <c r="FA85" s="133"/>
      <c r="FB85" s="133"/>
      <c r="FC85" s="133"/>
      <c r="FD85" s="133"/>
      <c r="FE85" s="133"/>
      <c r="FF85" s="133"/>
      <c r="FG85" s="133"/>
      <c r="FI85" s="133"/>
      <c r="FJ85" s="133"/>
      <c r="FK85" s="133"/>
      <c r="FL85" s="133"/>
      <c r="FM85" s="133"/>
      <c r="FN85" s="133"/>
      <c r="FO85" s="133"/>
      <c r="FP85" s="133"/>
      <c r="FQ85" s="133"/>
      <c r="FR85" s="133"/>
      <c r="FS85" s="133"/>
      <c r="FT85" s="133"/>
      <c r="FV85" s="133"/>
      <c r="FW85" s="133"/>
      <c r="FX85" s="133"/>
      <c r="FY85" s="133"/>
      <c r="FZ85" s="133"/>
      <c r="GA85" s="133"/>
      <c r="GB85" s="133"/>
      <c r="GC85" s="133"/>
      <c r="GD85" s="133"/>
      <c r="GE85" s="133"/>
      <c r="GF85" s="133"/>
      <c r="GG85" s="133"/>
      <c r="GI85" s="133"/>
      <c r="GJ85" s="133"/>
      <c r="GK85" s="133"/>
      <c r="GL85" s="133"/>
      <c r="GM85" s="133"/>
      <c r="GN85" s="133"/>
      <c r="GO85" s="133"/>
      <c r="GP85" s="133"/>
      <c r="GQ85" s="133"/>
      <c r="GR85" s="133"/>
      <c r="GS85" s="133"/>
      <c r="GT85" s="133"/>
      <c r="GV85" s="133"/>
      <c r="GW85" s="133"/>
      <c r="GX85" s="133"/>
      <c r="GY85" s="133"/>
      <c r="GZ85" s="133"/>
      <c r="HA85" s="133"/>
      <c r="HB85" s="133"/>
      <c r="HC85" s="133"/>
      <c r="HD85" s="133"/>
      <c r="HE85" s="133"/>
      <c r="HF85" s="133"/>
      <c r="HG85" s="133"/>
      <c r="HI85" s="133"/>
      <c r="HJ85" s="133"/>
      <c r="HK85" s="133"/>
      <c r="HL85" s="133"/>
      <c r="HM85" s="133"/>
      <c r="HN85" s="133"/>
      <c r="HO85" s="133"/>
      <c r="HP85" s="133"/>
      <c r="HQ85" s="133"/>
      <c r="HR85" s="133"/>
      <c r="HS85" s="133"/>
      <c r="HT85" s="133"/>
      <c r="HV85" s="133"/>
      <c r="HW85" s="133"/>
      <c r="HX85" s="133"/>
      <c r="HY85" s="133"/>
      <c r="HZ85" s="133"/>
      <c r="IA85" s="133"/>
      <c r="IB85" s="133"/>
      <c r="IC85" s="133"/>
      <c r="ID85" s="133"/>
      <c r="IE85" s="133"/>
      <c r="IF85" s="133"/>
      <c r="IG85" s="133"/>
      <c r="II85" s="133"/>
      <c r="IJ85" s="133"/>
      <c r="IK85" s="133"/>
      <c r="IL85" s="133"/>
      <c r="IM85" s="133"/>
      <c r="IN85" s="133"/>
      <c r="IO85" s="133"/>
      <c r="IP85" s="133"/>
      <c r="IQ85" s="133"/>
      <c r="IR85" s="133"/>
      <c r="IS85" s="133"/>
      <c r="IT85" s="133"/>
      <c r="IV85" s="133"/>
      <c r="IW85" s="133"/>
      <c r="IX85" s="133"/>
      <c r="IY85" s="133"/>
      <c r="IZ85" s="133"/>
      <c r="JA85" s="133"/>
      <c r="JB85" s="133"/>
      <c r="JC85" s="133"/>
      <c r="JD85" s="133"/>
      <c r="JE85" s="133"/>
      <c r="JF85" s="133"/>
      <c r="JG85" s="133"/>
      <c r="JI85" s="133"/>
      <c r="JJ85" s="133"/>
      <c r="JK85" s="133"/>
      <c r="JL85" s="133"/>
      <c r="JM85" s="133"/>
      <c r="JN85" s="133"/>
      <c r="JO85" s="133"/>
      <c r="JP85" s="133"/>
      <c r="JQ85" s="133"/>
      <c r="JR85" s="133"/>
      <c r="JS85" s="133"/>
      <c r="JT85" s="133"/>
      <c r="JV85" s="133"/>
      <c r="JW85" s="133"/>
      <c r="JX85" s="133"/>
      <c r="JY85" s="133"/>
      <c r="JZ85" s="133"/>
      <c r="KA85" s="133"/>
      <c r="KB85" s="133"/>
      <c r="KC85" s="133"/>
      <c r="KD85" s="133"/>
      <c r="KE85" s="133"/>
      <c r="KF85" s="133"/>
      <c r="KG85" s="133"/>
      <c r="KI85" s="133"/>
      <c r="KJ85" s="133"/>
      <c r="KK85" s="133"/>
      <c r="KL85" s="133"/>
      <c r="KM85" s="133"/>
      <c r="KN85" s="133"/>
      <c r="KO85" s="133"/>
      <c r="KP85" s="133"/>
      <c r="KQ85" s="133"/>
      <c r="KR85" s="133"/>
      <c r="KS85" s="133"/>
      <c r="KT85" s="133"/>
      <c r="KV85" s="133"/>
      <c r="KW85" s="133"/>
      <c r="KX85" s="133"/>
      <c r="KY85" s="133"/>
      <c r="KZ85" s="133"/>
      <c r="LA85" s="133"/>
      <c r="LB85" s="133"/>
      <c r="LC85" s="133"/>
      <c r="LD85" s="133"/>
      <c r="LE85" s="133"/>
      <c r="LF85" s="133"/>
      <c r="LG85" s="133"/>
      <c r="LI85" s="133"/>
      <c r="LJ85" s="133"/>
      <c r="LK85" s="133"/>
      <c r="LL85" s="133"/>
      <c r="LM85" s="133"/>
      <c r="LN85" s="133"/>
      <c r="LO85" s="133"/>
      <c r="LP85" s="133"/>
      <c r="LQ85" s="133"/>
      <c r="LR85" s="133"/>
      <c r="LS85" s="133"/>
      <c r="LT85" s="133"/>
      <c r="LV85" s="133"/>
      <c r="LW85" s="133"/>
      <c r="LX85" s="133"/>
      <c r="LY85" s="133"/>
      <c r="LZ85" s="133"/>
      <c r="MA85" s="133"/>
      <c r="MB85" s="133"/>
      <c r="MC85" s="133"/>
      <c r="MD85" s="133"/>
      <c r="ME85" s="133"/>
      <c r="MF85" s="133"/>
      <c r="MG85" s="133"/>
    </row>
    <row r="86">
      <c r="A86" s="172"/>
      <c r="B86" s="172"/>
      <c r="F86" s="59"/>
      <c r="G86" s="59"/>
      <c r="H86" s="133"/>
      <c r="I86" s="133"/>
      <c r="J86" s="133"/>
      <c r="K86" s="133"/>
      <c r="L86" s="133"/>
      <c r="M86" s="133"/>
      <c r="N86" s="133"/>
      <c r="O86" s="133"/>
      <c r="P86" s="133"/>
      <c r="Q86" s="133"/>
      <c r="R86" s="133"/>
      <c r="S86" s="133"/>
      <c r="T86" s="133"/>
      <c r="V86" s="133"/>
      <c r="W86" s="133"/>
      <c r="X86" s="133"/>
      <c r="Y86" s="133"/>
      <c r="Z86" s="133"/>
      <c r="AA86" s="133"/>
      <c r="AB86" s="133"/>
      <c r="AC86" s="133"/>
      <c r="AD86" s="133"/>
      <c r="AE86" s="133"/>
      <c r="AF86" s="133"/>
      <c r="AG86" s="133"/>
      <c r="AI86" s="133"/>
      <c r="AJ86" s="133"/>
      <c r="AK86" s="133"/>
      <c r="AL86" s="133"/>
      <c r="AM86" s="133"/>
      <c r="AN86" s="133"/>
      <c r="AO86" s="133"/>
      <c r="AP86" s="133"/>
      <c r="AQ86" s="133"/>
      <c r="AR86" s="133"/>
      <c r="AS86" s="133"/>
      <c r="AT86" s="133"/>
      <c r="AV86" s="133"/>
      <c r="AW86" s="133"/>
      <c r="AX86" s="133"/>
      <c r="AY86" s="133"/>
      <c r="AZ86" s="133"/>
      <c r="BA86" s="133"/>
      <c r="BB86" s="133"/>
      <c r="BC86" s="133"/>
      <c r="BD86" s="133"/>
      <c r="BE86" s="133"/>
      <c r="BF86" s="133"/>
      <c r="BG86" s="133"/>
      <c r="BI86" s="133"/>
      <c r="BJ86" s="133"/>
      <c r="BK86" s="133"/>
      <c r="BL86" s="133"/>
      <c r="BM86" s="133"/>
      <c r="BN86" s="133"/>
      <c r="BO86" s="133"/>
      <c r="BP86" s="133"/>
      <c r="BQ86" s="133"/>
      <c r="BR86" s="133"/>
      <c r="BS86" s="133"/>
      <c r="BT86" s="133"/>
      <c r="BV86" s="133"/>
      <c r="BW86" s="133"/>
      <c r="BX86" s="133"/>
      <c r="BY86" s="133"/>
      <c r="BZ86" s="133"/>
      <c r="CA86" s="133"/>
      <c r="CB86" s="133"/>
      <c r="CC86" s="133"/>
      <c r="CD86" s="133"/>
      <c r="CE86" s="133"/>
      <c r="CF86" s="133"/>
      <c r="CG86" s="133"/>
      <c r="CI86" s="133"/>
      <c r="CJ86" s="133"/>
      <c r="CK86" s="133"/>
      <c r="CL86" s="133"/>
      <c r="CM86" s="133"/>
      <c r="CN86" s="133"/>
      <c r="CO86" s="133"/>
      <c r="CP86" s="133"/>
      <c r="CQ86" s="133"/>
      <c r="CR86" s="133"/>
      <c r="CS86" s="133"/>
      <c r="CT86" s="133"/>
      <c r="CV86" s="133"/>
      <c r="CW86" s="133"/>
      <c r="CX86" s="133"/>
      <c r="CY86" s="133"/>
      <c r="CZ86" s="133"/>
      <c r="DA86" s="133"/>
      <c r="DB86" s="133"/>
      <c r="DC86" s="133"/>
      <c r="DD86" s="133"/>
      <c r="DE86" s="133"/>
      <c r="DF86" s="133"/>
      <c r="DG86" s="133"/>
      <c r="DI86" s="133"/>
      <c r="DJ86" s="133"/>
      <c r="DK86" s="133"/>
      <c r="DL86" s="133"/>
      <c r="DM86" s="133"/>
      <c r="DN86" s="133"/>
      <c r="DO86" s="133"/>
      <c r="DP86" s="133"/>
      <c r="DQ86" s="133"/>
      <c r="DR86" s="133"/>
      <c r="DS86" s="133"/>
      <c r="DT86" s="133"/>
      <c r="DV86" s="133"/>
      <c r="DW86" s="133"/>
      <c r="DX86" s="133"/>
      <c r="DY86" s="133"/>
      <c r="DZ86" s="133"/>
      <c r="EA86" s="133"/>
      <c r="EB86" s="133"/>
      <c r="EC86" s="133"/>
      <c r="ED86" s="133"/>
      <c r="EE86" s="133"/>
      <c r="EF86" s="133"/>
      <c r="EG86" s="133"/>
      <c r="EI86" s="133"/>
      <c r="EJ86" s="133"/>
      <c r="EK86" s="133"/>
      <c r="EL86" s="133"/>
      <c r="EM86" s="133"/>
      <c r="EN86" s="133"/>
      <c r="EO86" s="133"/>
      <c r="EP86" s="133"/>
      <c r="EQ86" s="133"/>
      <c r="ER86" s="133"/>
      <c r="ES86" s="133"/>
      <c r="ET86" s="133"/>
      <c r="EV86" s="133"/>
      <c r="EW86" s="133"/>
      <c r="EX86" s="133"/>
      <c r="EY86" s="133"/>
      <c r="EZ86" s="133"/>
      <c r="FA86" s="133"/>
      <c r="FB86" s="133"/>
      <c r="FC86" s="133"/>
      <c r="FD86" s="133"/>
      <c r="FE86" s="133"/>
      <c r="FF86" s="133"/>
      <c r="FG86" s="133"/>
      <c r="FI86" s="133"/>
      <c r="FJ86" s="133"/>
      <c r="FK86" s="133"/>
      <c r="FL86" s="133"/>
      <c r="FM86" s="133"/>
      <c r="FN86" s="133"/>
      <c r="FO86" s="133"/>
      <c r="FP86" s="133"/>
      <c r="FQ86" s="133"/>
      <c r="FR86" s="133"/>
      <c r="FS86" s="133"/>
      <c r="FT86" s="133"/>
      <c r="FV86" s="133"/>
      <c r="FW86" s="133"/>
      <c r="FX86" s="133"/>
      <c r="FY86" s="133"/>
      <c r="FZ86" s="133"/>
      <c r="GA86" s="133"/>
      <c r="GB86" s="133"/>
      <c r="GC86" s="133"/>
      <c r="GD86" s="133"/>
      <c r="GE86" s="133"/>
      <c r="GF86" s="133"/>
      <c r="GG86" s="133"/>
      <c r="GI86" s="133"/>
      <c r="GJ86" s="133"/>
      <c r="GK86" s="133"/>
      <c r="GL86" s="133"/>
      <c r="GM86" s="133"/>
      <c r="GN86" s="133"/>
      <c r="GO86" s="133"/>
      <c r="GP86" s="133"/>
      <c r="GQ86" s="133"/>
      <c r="GR86" s="133"/>
      <c r="GS86" s="133"/>
      <c r="GT86" s="133"/>
      <c r="GV86" s="133"/>
      <c r="GW86" s="133"/>
      <c r="GX86" s="133"/>
      <c r="GY86" s="133"/>
      <c r="GZ86" s="133"/>
      <c r="HA86" s="133"/>
      <c r="HB86" s="133"/>
      <c r="HC86" s="133"/>
      <c r="HD86" s="133"/>
      <c r="HE86" s="133"/>
      <c r="HF86" s="133"/>
      <c r="HG86" s="133"/>
      <c r="HI86" s="133"/>
      <c r="HJ86" s="133"/>
      <c r="HK86" s="133"/>
      <c r="HL86" s="133"/>
      <c r="HM86" s="133"/>
      <c r="HN86" s="133"/>
      <c r="HO86" s="133"/>
      <c r="HP86" s="133"/>
      <c r="HQ86" s="133"/>
      <c r="HR86" s="133"/>
      <c r="HS86" s="133"/>
      <c r="HT86" s="133"/>
      <c r="HV86" s="133"/>
      <c r="HW86" s="133"/>
      <c r="HX86" s="133"/>
      <c r="HY86" s="133"/>
      <c r="HZ86" s="133"/>
      <c r="IA86" s="133"/>
      <c r="IB86" s="133"/>
      <c r="IC86" s="133"/>
      <c r="ID86" s="133"/>
      <c r="IE86" s="133"/>
      <c r="IF86" s="133"/>
      <c r="IG86" s="133"/>
      <c r="II86" s="133"/>
      <c r="IJ86" s="133"/>
      <c r="IK86" s="133"/>
      <c r="IL86" s="133"/>
      <c r="IM86" s="133"/>
      <c r="IN86" s="133"/>
      <c r="IO86" s="133"/>
      <c r="IP86" s="133"/>
      <c r="IQ86" s="133"/>
      <c r="IR86" s="133"/>
      <c r="IS86" s="133"/>
      <c r="IT86" s="133"/>
      <c r="IV86" s="133"/>
      <c r="IW86" s="133"/>
      <c r="IX86" s="133"/>
      <c r="IY86" s="133"/>
      <c r="IZ86" s="133"/>
      <c r="JA86" s="133"/>
      <c r="JB86" s="133"/>
      <c r="JC86" s="133"/>
      <c r="JD86" s="133"/>
      <c r="JE86" s="133"/>
      <c r="JF86" s="133"/>
      <c r="JG86" s="133"/>
      <c r="JI86" s="133"/>
      <c r="JJ86" s="133"/>
      <c r="JK86" s="133"/>
      <c r="JL86" s="133"/>
      <c r="JM86" s="133"/>
      <c r="JN86" s="133"/>
      <c r="JO86" s="133"/>
      <c r="JP86" s="133"/>
      <c r="JQ86" s="133"/>
      <c r="JR86" s="133"/>
      <c r="JS86" s="133"/>
      <c r="JT86" s="133"/>
      <c r="JV86" s="133"/>
      <c r="JW86" s="133"/>
      <c r="JX86" s="133"/>
      <c r="JY86" s="133"/>
      <c r="JZ86" s="133"/>
      <c r="KA86" s="133"/>
      <c r="KB86" s="133"/>
      <c r="KC86" s="133"/>
      <c r="KD86" s="133"/>
      <c r="KE86" s="133"/>
      <c r="KF86" s="133"/>
      <c r="KG86" s="133"/>
      <c r="KI86" s="133"/>
      <c r="KJ86" s="133"/>
      <c r="KK86" s="133"/>
      <c r="KL86" s="133"/>
      <c r="KM86" s="133"/>
      <c r="KN86" s="133"/>
      <c r="KO86" s="133"/>
      <c r="KP86" s="133"/>
      <c r="KQ86" s="133"/>
      <c r="KR86" s="133"/>
      <c r="KS86" s="133"/>
      <c r="KT86" s="133"/>
      <c r="KV86" s="133"/>
      <c r="KW86" s="133"/>
      <c r="KX86" s="133"/>
      <c r="KY86" s="133"/>
      <c r="KZ86" s="133"/>
      <c r="LA86" s="133"/>
      <c r="LB86" s="133"/>
      <c r="LC86" s="133"/>
      <c r="LD86" s="133"/>
      <c r="LE86" s="133"/>
      <c r="LF86" s="133"/>
      <c r="LG86" s="133"/>
      <c r="LI86" s="133"/>
      <c r="LJ86" s="133"/>
      <c r="LK86" s="133"/>
      <c r="LL86" s="133"/>
      <c r="LM86" s="133"/>
      <c r="LN86" s="133"/>
      <c r="LO86" s="133"/>
      <c r="LP86" s="133"/>
      <c r="LQ86" s="133"/>
      <c r="LR86" s="133"/>
      <c r="LS86" s="133"/>
      <c r="LT86" s="133"/>
      <c r="LV86" s="133"/>
      <c r="LW86" s="133"/>
      <c r="LX86" s="133"/>
      <c r="LY86" s="133"/>
      <c r="LZ86" s="133"/>
      <c r="MA86" s="133"/>
      <c r="MB86" s="133"/>
      <c r="MC86" s="133"/>
      <c r="MD86" s="133"/>
      <c r="ME86" s="133"/>
      <c r="MF86" s="133"/>
      <c r="MG86" s="133"/>
    </row>
    <row r="87">
      <c r="A87" s="172"/>
      <c r="B87" s="172"/>
      <c r="F87" s="59"/>
      <c r="G87" s="59"/>
      <c r="H87" s="133"/>
      <c r="I87" s="133"/>
      <c r="J87" s="133"/>
      <c r="K87" s="133"/>
      <c r="L87" s="133"/>
      <c r="M87" s="133"/>
      <c r="N87" s="133"/>
      <c r="O87" s="133"/>
      <c r="P87" s="133"/>
      <c r="Q87" s="133"/>
      <c r="R87" s="133"/>
      <c r="S87" s="133"/>
      <c r="T87" s="133"/>
      <c r="V87" s="133"/>
      <c r="W87" s="133"/>
      <c r="X87" s="133"/>
      <c r="Y87" s="133"/>
      <c r="Z87" s="133"/>
      <c r="AA87" s="133"/>
      <c r="AB87" s="133"/>
      <c r="AC87" s="133"/>
      <c r="AD87" s="133"/>
      <c r="AE87" s="133"/>
      <c r="AF87" s="133"/>
      <c r="AG87" s="133"/>
      <c r="AI87" s="133"/>
      <c r="AJ87" s="133"/>
      <c r="AK87" s="133"/>
      <c r="AL87" s="133"/>
      <c r="AM87" s="133"/>
      <c r="AN87" s="133"/>
      <c r="AO87" s="133"/>
      <c r="AP87" s="133"/>
      <c r="AQ87" s="133"/>
      <c r="AR87" s="133"/>
      <c r="AS87" s="133"/>
      <c r="AT87" s="133"/>
      <c r="AV87" s="133"/>
      <c r="AW87" s="133"/>
      <c r="AX87" s="133"/>
      <c r="AY87" s="133"/>
      <c r="AZ87" s="133"/>
      <c r="BA87" s="133"/>
      <c r="BB87" s="133"/>
      <c r="BC87" s="133"/>
      <c r="BD87" s="133"/>
      <c r="BE87" s="133"/>
      <c r="BF87" s="133"/>
      <c r="BG87" s="133"/>
      <c r="BI87" s="133"/>
      <c r="BJ87" s="133"/>
      <c r="BK87" s="133"/>
      <c r="BL87" s="133"/>
      <c r="BM87" s="133"/>
      <c r="BN87" s="133"/>
      <c r="BO87" s="133"/>
      <c r="BP87" s="133"/>
      <c r="BQ87" s="133"/>
      <c r="BR87" s="133"/>
      <c r="BS87" s="133"/>
      <c r="BT87" s="133"/>
      <c r="BV87" s="133"/>
      <c r="BW87" s="133"/>
      <c r="BX87" s="133"/>
      <c r="BY87" s="133"/>
      <c r="BZ87" s="133"/>
      <c r="CA87" s="133"/>
      <c r="CB87" s="133"/>
      <c r="CC87" s="133"/>
      <c r="CD87" s="133"/>
      <c r="CE87" s="133"/>
      <c r="CF87" s="133"/>
      <c r="CG87" s="133"/>
      <c r="CI87" s="133"/>
      <c r="CJ87" s="133"/>
      <c r="CK87" s="133"/>
      <c r="CL87" s="133"/>
      <c r="CM87" s="133"/>
      <c r="CN87" s="133"/>
      <c r="CO87" s="133"/>
      <c r="CP87" s="133"/>
      <c r="CQ87" s="133"/>
      <c r="CR87" s="133"/>
      <c r="CS87" s="133"/>
      <c r="CT87" s="133"/>
      <c r="CV87" s="133"/>
      <c r="CW87" s="133"/>
      <c r="CX87" s="133"/>
      <c r="CY87" s="133"/>
      <c r="CZ87" s="133"/>
      <c r="DA87" s="133"/>
      <c r="DB87" s="133"/>
      <c r="DC87" s="133"/>
      <c r="DD87" s="133"/>
      <c r="DE87" s="133"/>
      <c r="DF87" s="133"/>
      <c r="DG87" s="133"/>
      <c r="DI87" s="133"/>
      <c r="DJ87" s="133"/>
      <c r="DK87" s="133"/>
      <c r="DL87" s="133"/>
      <c r="DM87" s="133"/>
      <c r="DN87" s="133"/>
      <c r="DO87" s="133"/>
      <c r="DP87" s="133"/>
      <c r="DQ87" s="133"/>
      <c r="DR87" s="133"/>
      <c r="DS87" s="133"/>
      <c r="DT87" s="133"/>
      <c r="DV87" s="133"/>
      <c r="DW87" s="133"/>
      <c r="DX87" s="133"/>
      <c r="DY87" s="133"/>
      <c r="DZ87" s="133"/>
      <c r="EA87" s="133"/>
      <c r="EB87" s="133"/>
      <c r="EC87" s="133"/>
      <c r="ED87" s="133"/>
      <c r="EE87" s="133"/>
      <c r="EF87" s="133"/>
      <c r="EG87" s="133"/>
      <c r="EI87" s="133"/>
      <c r="EJ87" s="133"/>
      <c r="EK87" s="133"/>
      <c r="EL87" s="133"/>
      <c r="EM87" s="133"/>
      <c r="EN87" s="133"/>
      <c r="EO87" s="133"/>
      <c r="EP87" s="133"/>
      <c r="EQ87" s="133"/>
      <c r="ER87" s="133"/>
      <c r="ES87" s="133"/>
      <c r="ET87" s="133"/>
      <c r="EV87" s="133"/>
      <c r="EW87" s="133"/>
      <c r="EX87" s="133"/>
      <c r="EY87" s="133"/>
      <c r="EZ87" s="133"/>
      <c r="FA87" s="133"/>
      <c r="FB87" s="133"/>
      <c r="FC87" s="133"/>
      <c r="FD87" s="133"/>
      <c r="FE87" s="133"/>
      <c r="FF87" s="133"/>
      <c r="FG87" s="133"/>
      <c r="FI87" s="133"/>
      <c r="FJ87" s="133"/>
      <c r="FK87" s="133"/>
      <c r="FL87" s="133"/>
      <c r="FM87" s="133"/>
      <c r="FN87" s="133"/>
      <c r="FO87" s="133"/>
      <c r="FP87" s="133"/>
      <c r="FQ87" s="133"/>
      <c r="FR87" s="133"/>
      <c r="FS87" s="133"/>
      <c r="FT87" s="133"/>
      <c r="FV87" s="133"/>
      <c r="FW87" s="133"/>
      <c r="FX87" s="133"/>
      <c r="FY87" s="133"/>
      <c r="FZ87" s="133"/>
      <c r="GA87" s="133"/>
      <c r="GB87" s="133"/>
      <c r="GC87" s="133"/>
      <c r="GD87" s="133"/>
      <c r="GE87" s="133"/>
      <c r="GF87" s="133"/>
      <c r="GG87" s="133"/>
      <c r="GI87" s="133"/>
      <c r="GJ87" s="133"/>
      <c r="GK87" s="133"/>
      <c r="GL87" s="133"/>
      <c r="GM87" s="133"/>
      <c r="GN87" s="133"/>
      <c r="GO87" s="133"/>
      <c r="GP87" s="133"/>
      <c r="GQ87" s="133"/>
      <c r="GR87" s="133"/>
      <c r="GS87" s="133"/>
      <c r="GT87" s="133"/>
      <c r="GV87" s="133"/>
      <c r="GW87" s="133"/>
      <c r="GX87" s="133"/>
      <c r="GY87" s="133"/>
      <c r="GZ87" s="133"/>
      <c r="HA87" s="133"/>
      <c r="HB87" s="133"/>
      <c r="HC87" s="133"/>
      <c r="HD87" s="133"/>
      <c r="HE87" s="133"/>
      <c r="HF87" s="133"/>
      <c r="HG87" s="133"/>
      <c r="HI87" s="133"/>
      <c r="HJ87" s="133"/>
      <c r="HK87" s="133"/>
      <c r="HL87" s="133"/>
      <c r="HM87" s="133"/>
      <c r="HN87" s="133"/>
      <c r="HO87" s="133"/>
      <c r="HP87" s="133"/>
      <c r="HQ87" s="133"/>
      <c r="HR87" s="133"/>
      <c r="HS87" s="133"/>
      <c r="HT87" s="133"/>
      <c r="HV87" s="133"/>
      <c r="HW87" s="133"/>
      <c r="HX87" s="133"/>
      <c r="HY87" s="133"/>
      <c r="HZ87" s="133"/>
      <c r="IA87" s="133"/>
      <c r="IB87" s="133"/>
      <c r="IC87" s="133"/>
      <c r="ID87" s="133"/>
      <c r="IE87" s="133"/>
      <c r="IF87" s="133"/>
      <c r="IG87" s="133"/>
      <c r="II87" s="133"/>
      <c r="IJ87" s="133"/>
      <c r="IK87" s="133"/>
      <c r="IL87" s="133"/>
      <c r="IM87" s="133"/>
      <c r="IN87" s="133"/>
      <c r="IO87" s="133"/>
      <c r="IP87" s="133"/>
      <c r="IQ87" s="133"/>
      <c r="IR87" s="133"/>
      <c r="IS87" s="133"/>
      <c r="IT87" s="133"/>
      <c r="IV87" s="133"/>
      <c r="IW87" s="133"/>
      <c r="IX87" s="133"/>
      <c r="IY87" s="133"/>
      <c r="IZ87" s="133"/>
      <c r="JA87" s="133"/>
      <c r="JB87" s="133"/>
      <c r="JC87" s="133"/>
      <c r="JD87" s="133"/>
      <c r="JE87" s="133"/>
      <c r="JF87" s="133"/>
      <c r="JG87" s="133"/>
      <c r="JI87" s="133"/>
      <c r="JJ87" s="133"/>
      <c r="JK87" s="133"/>
      <c r="JL87" s="133"/>
      <c r="JM87" s="133"/>
      <c r="JN87" s="133"/>
      <c r="JO87" s="133"/>
      <c r="JP87" s="133"/>
      <c r="JQ87" s="133"/>
      <c r="JR87" s="133"/>
      <c r="JS87" s="133"/>
      <c r="JT87" s="133"/>
      <c r="JV87" s="133"/>
      <c r="JW87" s="133"/>
      <c r="JX87" s="133"/>
      <c r="JY87" s="133"/>
      <c r="JZ87" s="133"/>
      <c r="KA87" s="133"/>
      <c r="KB87" s="133"/>
      <c r="KC87" s="133"/>
      <c r="KD87" s="133"/>
      <c r="KE87" s="133"/>
      <c r="KF87" s="133"/>
      <c r="KG87" s="133"/>
      <c r="KI87" s="133"/>
      <c r="KJ87" s="133"/>
      <c r="KK87" s="133"/>
      <c r="KL87" s="133"/>
      <c r="KM87" s="133"/>
      <c r="KN87" s="133"/>
      <c r="KO87" s="133"/>
      <c r="KP87" s="133"/>
      <c r="KQ87" s="133"/>
      <c r="KR87" s="133"/>
      <c r="KS87" s="133"/>
      <c r="KT87" s="133"/>
      <c r="KV87" s="133"/>
      <c r="KW87" s="133"/>
      <c r="KX87" s="133"/>
      <c r="KY87" s="133"/>
      <c r="KZ87" s="133"/>
      <c r="LA87" s="133"/>
      <c r="LB87" s="133"/>
      <c r="LC87" s="133"/>
      <c r="LD87" s="133"/>
      <c r="LE87" s="133"/>
      <c r="LF87" s="133"/>
      <c r="LG87" s="133"/>
      <c r="LI87" s="133"/>
      <c r="LJ87" s="133"/>
      <c r="LK87" s="133"/>
      <c r="LL87" s="133"/>
      <c r="LM87" s="133"/>
      <c r="LN87" s="133"/>
      <c r="LO87" s="133"/>
      <c r="LP87" s="133"/>
      <c r="LQ87" s="133"/>
      <c r="LR87" s="133"/>
      <c r="LS87" s="133"/>
      <c r="LT87" s="133"/>
      <c r="LV87" s="133"/>
      <c r="LW87" s="133"/>
      <c r="LX87" s="133"/>
      <c r="LY87" s="133"/>
      <c r="LZ87" s="133"/>
      <c r="MA87" s="133"/>
      <c r="MB87" s="133"/>
      <c r="MC87" s="133"/>
      <c r="MD87" s="133"/>
      <c r="ME87" s="133"/>
      <c r="MF87" s="133"/>
      <c r="MG87" s="133"/>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98</v>
      </c>
      <c r="H3" s="341" t="s">
        <v>99</v>
      </c>
      <c r="I3" s="339" t="s">
        <v>100</v>
      </c>
      <c r="J3" s="342" t="s">
        <v>98</v>
      </c>
      <c r="L3" s="59" t="s">
        <v>101</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IF(Predictions_2!$I$3="","",Predictions_2!$I$3)</f>
        <v>Anna</v>
      </c>
      <c r="I4" s="348">
        <f>IF(Predictions_2!$I$3="","",Predictions_2!$I$2)</f>
        <v>0</v>
      </c>
      <c r="J4" s="346">
        <f t="shared" ref="J4:J103" si="4">IF(I4="","",RANK(I4,$I$4:$I$103,0)+ROW()*0.001)</f>
        <v>1.004</v>
      </c>
      <c r="L4" s="153" t="s">
        <v>102</v>
      </c>
      <c r="M4" s="153">
        <v>13.0</v>
      </c>
    </row>
    <row r="5">
      <c r="B5" s="349">
        <v>2.0</v>
      </c>
      <c r="C5" s="344" t="str">
        <f t="shared" si="1"/>
        <v>Peter</v>
      </c>
      <c r="D5" s="345">
        <f t="shared" si="2"/>
        <v>0</v>
      </c>
      <c r="E5" s="336"/>
      <c r="F5" s="336"/>
      <c r="G5" s="350">
        <f t="shared" si="3"/>
        <v>2</v>
      </c>
      <c r="H5" s="351" t="str">
        <f t="shared" ref="H5:H103" si="5">IF(INDIRECT("Predictions_2!"&amp;ADDRESS(3,$M$3+$M$4*ROW(A1)))="","",INDIRECT("Predictions_2!"&amp;ADDRESS(3,$M$3+$M$4*ROW(A1))))</f>
        <v>Peter</v>
      </c>
      <c r="I5" s="352">
        <f t="shared" ref="I5:I103" si="6">IF(INDIRECT("Predictions_2!"&amp;ADDRESS(3,$M$3+$M$4*ROW(A1)))="","",INDIRECT("Predictions_2!"&amp;ADDRESS(2,$M$3+$M$4*ROW(A1))))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9">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9">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9">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9">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9">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9">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9">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9">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9">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9">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9">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9">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9">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9">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9">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9">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9">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9">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9">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9">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9">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9">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9">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9">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9">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9">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9">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9">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9">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9">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9">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9">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9">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9">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9">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11.43"/>
    <col customWidth="1" min="13" max="13" width="5.29"/>
    <col customWidth="1" min="14" max="14" width="4.0"/>
    <col customWidth="1" min="15" max="15" width="6.86"/>
    <col customWidth="1" min="16" max="26" width="8.71"/>
  </cols>
  <sheetData>
    <row r="1">
      <c r="B1" s="370" t="str">
        <f>Language!$E$190</f>
        <v>Settings</v>
      </c>
    </row>
    <row r="3">
      <c r="B3" s="371" t="str">
        <f>Language!$E$189</f>
        <v>Factors</v>
      </c>
      <c r="C3" s="321"/>
      <c r="D3" s="321"/>
      <c r="E3" s="321"/>
      <c r="F3" s="321"/>
      <c r="H3" s="371" t="str">
        <f>Language!$E$190</f>
        <v>Settings</v>
      </c>
      <c r="I3" s="321"/>
      <c r="J3" s="321"/>
      <c r="K3" s="321"/>
      <c r="L3" s="321"/>
      <c r="M3" s="321"/>
      <c r="N3" s="321"/>
      <c r="O3" s="321"/>
    </row>
    <row r="4">
      <c r="B4" s="372" t="str">
        <f>Language!$E$192</f>
        <v>Won/Draw/Loss:</v>
      </c>
      <c r="C4" s="373"/>
      <c r="D4" s="373"/>
      <c r="E4" s="239"/>
      <c r="F4" s="374">
        <v>5.0</v>
      </c>
      <c r="H4" s="375" t="str">
        <f>Language!$E$203</f>
        <v>Points for goal difference in the event of a draw:</v>
      </c>
      <c r="I4" s="376"/>
      <c r="J4" s="376"/>
      <c r="K4" s="376"/>
      <c r="L4" s="377"/>
      <c r="M4" s="378" t="s">
        <v>103</v>
      </c>
      <c r="N4" s="379"/>
      <c r="O4" s="380" t="str">
        <f>IF(M4="●",Language!E204,Language!E205)</f>
        <v>yes</v>
      </c>
    </row>
    <row r="5" ht="18.0" customHeight="1">
      <c r="B5" s="381" t="str">
        <f>Language!$E$193</f>
        <v>goal difference:</v>
      </c>
      <c r="C5" s="308"/>
      <c r="D5" s="308"/>
      <c r="E5" s="309"/>
      <c r="F5" s="382">
        <v>5.0</v>
      </c>
      <c r="H5" s="383"/>
      <c r="O5" s="328"/>
    </row>
    <row r="6" ht="18.0" customHeight="1">
      <c r="B6" s="381" t="str">
        <f>Language!$E$195</f>
        <v>goals exact:</v>
      </c>
      <c r="C6" s="308"/>
      <c r="D6" s="308"/>
      <c r="E6" s="309"/>
      <c r="F6" s="382">
        <v>10.0</v>
      </c>
      <c r="H6" s="384" t="str">
        <f>Language!$E$206</f>
        <v>Minimum number for 'Many Goals' in the event of a draw:</v>
      </c>
      <c r="I6" s="385"/>
      <c r="J6" s="385"/>
      <c r="K6" s="385"/>
      <c r="L6" s="386"/>
      <c r="M6" s="387">
        <v>4.0</v>
      </c>
      <c r="N6" s="388"/>
      <c r="O6" s="389"/>
    </row>
    <row r="7" ht="18.0" customHeight="1">
      <c r="B7" s="381" t="str">
        <f>Language!$E$194</f>
        <v>Many goals - good approximation</v>
      </c>
      <c r="C7" s="308"/>
      <c r="D7" s="308"/>
      <c r="E7" s="309"/>
      <c r="F7" s="382">
        <v>3.0</v>
      </c>
      <c r="H7" s="384" t="str">
        <f>Language!$E$207</f>
        <v>Minimum number for a large goal difference:</v>
      </c>
      <c r="I7" s="385"/>
      <c r="J7" s="385"/>
      <c r="K7" s="385"/>
      <c r="L7" s="386"/>
      <c r="M7" s="387">
        <v>4.0</v>
      </c>
      <c r="N7" s="390"/>
      <c r="O7" s="389"/>
    </row>
    <row r="8" ht="18.0" customHeight="1">
      <c r="B8" s="391" t="str">
        <f>Language!$E$196</f>
        <v>correct team (knockout phase):</v>
      </c>
      <c r="C8" s="392"/>
      <c r="D8" s="392"/>
      <c r="E8" s="393"/>
      <c r="F8" s="394">
        <v>10.0</v>
      </c>
      <c r="H8" s="384" t="str">
        <f>Language!$E$214</f>
        <v>Minimum number for a large sum of goals:</v>
      </c>
      <c r="I8" s="385"/>
      <c r="J8" s="385"/>
      <c r="K8" s="385"/>
      <c r="L8" s="386"/>
      <c r="M8" s="387">
        <v>8.0</v>
      </c>
      <c r="O8" s="389"/>
    </row>
    <row r="9">
      <c r="B9" s="395" t="str">
        <f>Language!$E$202</f>
        <v>Final Winner:</v>
      </c>
      <c r="C9" s="230"/>
      <c r="D9" s="230"/>
      <c r="E9" s="231"/>
      <c r="F9" s="396">
        <v>10.0</v>
      </c>
      <c r="H9" s="397"/>
      <c r="I9" s="321"/>
      <c r="J9" s="321"/>
      <c r="K9" s="321"/>
      <c r="L9" s="321"/>
      <c r="M9" s="398"/>
      <c r="N9" s="398"/>
      <c r="O9" s="399"/>
    </row>
    <row r="12">
      <c r="H12" s="400" t="str">
        <f>Language!$E$188</f>
        <v>Hint</v>
      </c>
    </row>
    <row r="13">
      <c r="H13" s="401" t="s">
        <v>104</v>
      </c>
      <c r="I13" s="323"/>
      <c r="J13" s="323"/>
      <c r="K13" s="323"/>
      <c r="L13" s="323"/>
      <c r="M13" s="323"/>
      <c r="N13" s="323"/>
      <c r="O13" s="324"/>
    </row>
    <row r="14" ht="15.0" customHeight="1">
      <c r="H14" s="402"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8"/>
    </row>
    <row r="15" ht="15.0" customHeight="1">
      <c r="H15" s="327"/>
      <c r="O15" s="328"/>
    </row>
    <row r="16" ht="15.0" customHeight="1">
      <c r="H16" s="327"/>
      <c r="O16" s="328"/>
    </row>
    <row r="17" ht="15.0" customHeight="1">
      <c r="H17" s="327"/>
      <c r="O17" s="328"/>
    </row>
    <row r="18" ht="15.0" customHeight="1">
      <c r="H18" s="329"/>
      <c r="I18" s="79"/>
      <c r="J18" s="79"/>
      <c r="K18" s="79"/>
      <c r="L18" s="79"/>
      <c r="M18" s="79"/>
      <c r="N18" s="79"/>
      <c r="O18" s="330"/>
    </row>
    <row r="19" ht="30.0" customHeight="1">
      <c r="H19" s="403" t="s">
        <v>105</v>
      </c>
      <c r="O19" s="328"/>
    </row>
    <row r="20" ht="42.75" customHeight="1">
      <c r="H20" s="402" t="str">
        <f>Language!$E$208</f>
        <v>If many goals have been scored, points can also be awarded for a good approximation of the result. There are 3 cases:</v>
      </c>
      <c r="O20" s="328"/>
    </row>
    <row r="21" ht="42.75" customHeight="1">
      <c r="H21" s="402" t="str">
        <f>Language!$E$209</f>
        <v>a) Deviation of a maximum of 1 goal in a draw
     e.g. 4-4 instead of 5-5</v>
      </c>
      <c r="O21" s="328"/>
    </row>
    <row r="22" ht="42.0" customHeight="1">
      <c r="H22" s="402" t="str">
        <f>Language!$E$210</f>
        <v>b) Deviation of a maximum of 1 goal in the goal difference
     e.g. 4-1 instead of 5-1</v>
      </c>
      <c r="O22" s="328"/>
    </row>
    <row r="23" ht="69.0" customHeight="1">
      <c r="H23" s="402" t="str">
        <f>Language!$E$211</f>
        <v>c) Deviation of a maximum of 1 goal for one team or for both teams. A deviation for both teams must be in the same direction,
     e.g. 5-1 instead of 6-2</v>
      </c>
      <c r="O23" s="328"/>
    </row>
    <row r="24" ht="68.25" customHeight="1">
      <c r="H24" s="404" t="str">
        <f>Language!$E$212</f>
        <v>If you don't want that, you can enter a zero for the relevant factor.
You can also deactivate individual options by entering a minimum of 99.</v>
      </c>
      <c r="I24" s="321"/>
      <c r="J24" s="321"/>
      <c r="K24" s="321"/>
      <c r="L24" s="321"/>
      <c r="M24" s="321"/>
      <c r="N24" s="321"/>
      <c r="O24" s="334"/>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16.71"/>
    <col customWidth="1" min="3" max="3" width="13.0"/>
    <col customWidth="1" min="4" max="4" width="11.43"/>
    <col customWidth="1" min="5" max="5" width="16.71"/>
    <col customWidth="1" min="6" max="6" width="13.0"/>
    <col customWidth="1" min="7" max="26" width="8.71"/>
  </cols>
  <sheetData>
    <row r="1" ht="14.25" customHeight="1"/>
    <row r="2" ht="38.25" customHeight="1">
      <c r="B2" s="405" t="str">
        <f>Language!$E$86</f>
        <v>Fair play or draw of lots</v>
      </c>
    </row>
    <row r="3" ht="75.75" customHeight="1">
      <c r="B3" s="406" t="str">
        <f>Language!$E$142</f>
        <v>If the fair play rating or the drawing of lots decides the better placement in the group for two teams, a "1" is entered here for the better team.</v>
      </c>
    </row>
    <row r="4" ht="18.0" customHeight="1">
      <c r="B4" s="407"/>
      <c r="C4" s="407"/>
      <c r="D4" s="407"/>
      <c r="E4" s="407"/>
      <c r="F4" s="407"/>
    </row>
    <row r="5" ht="14.25" customHeight="1">
      <c r="A5" s="408" t="s">
        <v>106</v>
      </c>
      <c r="B5" s="409" t="str">
        <f>Language!$E$95&amp;" "&amp;A5</f>
        <v>Group A</v>
      </c>
      <c r="C5" s="410" t="str">
        <f>Language!$E$126</f>
        <v>Bonus</v>
      </c>
      <c r="D5" s="408" t="s">
        <v>107</v>
      </c>
      <c r="E5" s="409" t="str">
        <f>Language!$E$95&amp;" "&amp;D5</f>
        <v>Group D</v>
      </c>
      <c r="F5" s="410" t="str">
        <f>Language!$E$126</f>
        <v>Bonus</v>
      </c>
    </row>
    <row r="6" ht="14.25" customHeight="1">
      <c r="B6" s="411" t="str">
        <f>VLOOKUP(A5&amp;"1",Groups!$B$7:$D$35,3,0)</f>
        <v>Germany</v>
      </c>
      <c r="C6" s="412">
        <v>0.0</v>
      </c>
      <c r="E6" s="411" t="str">
        <f>VLOOKUP(D5&amp;"1",Groups!$B$7:$D$35,3,0)</f>
        <v>Poland</v>
      </c>
      <c r="F6" s="412">
        <v>0.0</v>
      </c>
    </row>
    <row r="7" ht="14.25" customHeight="1">
      <c r="B7" s="411" t="str">
        <f>VLOOKUP(A5&amp;"2",Groups!$B$7:$D$35,3,0)</f>
        <v>Scotland</v>
      </c>
      <c r="C7" s="413">
        <v>0.0</v>
      </c>
      <c r="E7" s="411" t="str">
        <f>VLOOKUP(D5&amp;"2",Groups!$B$7:$D$35,3,0)</f>
        <v>Netherlands</v>
      </c>
      <c r="F7" s="413">
        <v>0.0</v>
      </c>
    </row>
    <row r="8" ht="14.25" customHeight="1">
      <c r="B8" s="411" t="str">
        <f>VLOOKUP(A5&amp;"3",Groups!$B$7:$D$35,3,0)</f>
        <v>Hungary</v>
      </c>
      <c r="C8" s="413">
        <v>0.0</v>
      </c>
      <c r="E8" s="411" t="str">
        <f>VLOOKUP(D5&amp;"3",Groups!$B$7:$D$35,3,0)</f>
        <v>Austria</v>
      </c>
      <c r="F8" s="413">
        <v>0.0</v>
      </c>
    </row>
    <row r="9" ht="14.25" customHeight="1">
      <c r="B9" s="411" t="str">
        <f>VLOOKUP(A5&amp;"4",Groups!$B$7:$D$35,3,0)</f>
        <v>Switzerland</v>
      </c>
      <c r="C9" s="413">
        <v>0.0</v>
      </c>
      <c r="E9" s="411" t="str">
        <f>VLOOKUP(D5&amp;"4",Groups!$B$7:$D$35,3,0)</f>
        <v>France</v>
      </c>
      <c r="F9" s="413">
        <v>0.0</v>
      </c>
    </row>
    <row r="10" ht="14.25" customHeight="1">
      <c r="C10" s="133"/>
    </row>
    <row r="11" ht="14.25" customHeight="1">
      <c r="A11" s="408" t="s">
        <v>108</v>
      </c>
      <c r="B11" s="409" t="str">
        <f>Language!$E$95&amp;" "&amp;A11</f>
        <v>Group B</v>
      </c>
      <c r="C11" s="410" t="str">
        <f>Language!$E$126</f>
        <v>Bonus</v>
      </c>
      <c r="D11" s="408" t="s">
        <v>109</v>
      </c>
      <c r="E11" s="409" t="str">
        <f>Language!$E$95&amp;" "&amp;D11</f>
        <v>Group E</v>
      </c>
      <c r="F11" s="410" t="str">
        <f>Language!$E$126</f>
        <v>Bonus</v>
      </c>
    </row>
    <row r="12" ht="14.25" customHeight="1">
      <c r="B12" s="411" t="str">
        <f>VLOOKUP(A11&amp;"1",Groups!$B$7:$D$35,3,0)</f>
        <v>Spain</v>
      </c>
      <c r="C12" s="412">
        <v>0.0</v>
      </c>
      <c r="E12" s="411" t="str">
        <f>VLOOKUP(D11&amp;"1",Groups!$B$7:$D$35,3,0)</f>
        <v>Belgium</v>
      </c>
      <c r="F12" s="412">
        <v>0.0</v>
      </c>
    </row>
    <row r="13" ht="14.25" customHeight="1">
      <c r="B13" s="411" t="str">
        <f>VLOOKUP(A11&amp;"2",Groups!$B$7:$D$35,3,0)</f>
        <v>Croatia</v>
      </c>
      <c r="C13" s="413">
        <v>0.0</v>
      </c>
      <c r="E13" s="411" t="str">
        <f>VLOOKUP(D11&amp;"2",Groups!$B$7:$D$35,3,0)</f>
        <v>Slovakia</v>
      </c>
      <c r="F13" s="413">
        <v>0.0</v>
      </c>
    </row>
    <row r="14" ht="14.25" customHeight="1">
      <c r="B14" s="411" t="str">
        <f>VLOOKUP(A11&amp;"3",Groups!$B$7:$D$35,3,0)</f>
        <v>Italy</v>
      </c>
      <c r="C14" s="413">
        <v>0.0</v>
      </c>
      <c r="E14" s="411" t="str">
        <f>VLOOKUP(D11&amp;"3",Groups!$B$7:$D$35,3,0)</f>
        <v>Romania</v>
      </c>
      <c r="F14" s="413">
        <v>0.0</v>
      </c>
    </row>
    <row r="15" ht="14.25" customHeight="1">
      <c r="B15" s="411" t="str">
        <f>VLOOKUP(A11&amp;"4",Groups!$B$7:$D$35,3,0)</f>
        <v>Albania</v>
      </c>
      <c r="C15" s="413">
        <v>0.0</v>
      </c>
      <c r="E15" s="411" t="str">
        <f>VLOOKUP(D11&amp;"4",Groups!$B$7:$D$35,3,0)</f>
        <v>Ukraine</v>
      </c>
      <c r="F15" s="413">
        <v>0.0</v>
      </c>
    </row>
    <row r="16" ht="14.25" customHeight="1">
      <c r="C16" s="133"/>
      <c r="F16" s="133"/>
    </row>
    <row r="17" ht="14.25" customHeight="1">
      <c r="A17" s="408" t="s">
        <v>110</v>
      </c>
      <c r="B17" s="409" t="str">
        <f>Language!$E$95&amp;" "&amp;A17</f>
        <v>Group C</v>
      </c>
      <c r="C17" s="410" t="str">
        <f>Language!$E$126</f>
        <v>Bonus</v>
      </c>
      <c r="D17" s="408" t="s">
        <v>111</v>
      </c>
      <c r="E17" s="409" t="str">
        <f>Language!$E$95&amp;" "&amp;D17</f>
        <v>Group F</v>
      </c>
      <c r="F17" s="410" t="str">
        <f>Language!$E$126</f>
        <v>Bonus</v>
      </c>
    </row>
    <row r="18" ht="14.25" customHeight="1">
      <c r="B18" s="411" t="str">
        <f>VLOOKUP(A17&amp;"1",Groups!$B$7:$D$35,3,0)</f>
        <v>Slovenia</v>
      </c>
      <c r="C18" s="412">
        <v>0.0</v>
      </c>
      <c r="E18" s="411" t="str">
        <f>VLOOKUP(D17&amp;"1",Groups!$B$7:$D$35,3,0)</f>
        <v>Türkiye</v>
      </c>
      <c r="F18" s="412">
        <v>0.0</v>
      </c>
    </row>
    <row r="19" ht="14.25" customHeight="1">
      <c r="B19" s="411" t="str">
        <f>VLOOKUP(A17&amp;"2",Groups!$B$7:$D$35,3,0)</f>
        <v>Denmark</v>
      </c>
      <c r="C19" s="413">
        <v>0.0</v>
      </c>
      <c r="E19" s="411" t="str">
        <f>VLOOKUP(D17&amp;"2",Groups!$B$7:$D$35,3,0)</f>
        <v>Georgia</v>
      </c>
      <c r="F19" s="413">
        <v>0.0</v>
      </c>
    </row>
    <row r="20" ht="14.25" customHeight="1">
      <c r="B20" s="411" t="str">
        <f>VLOOKUP(A17&amp;"3",Groups!$B$7:$D$35,3,0)</f>
        <v>Serbia</v>
      </c>
      <c r="C20" s="413">
        <v>0.0</v>
      </c>
      <c r="E20" s="411" t="str">
        <f>VLOOKUP(D17&amp;"3",Groups!$B$7:$D$35,3,0)</f>
        <v>Portugal</v>
      </c>
      <c r="F20" s="413">
        <v>0.0</v>
      </c>
    </row>
    <row r="21" ht="14.25" customHeight="1">
      <c r="B21" s="411" t="str">
        <f>VLOOKUP(A17&amp;"4",Groups!$B$7:$D$35,3,0)</f>
        <v>England</v>
      </c>
      <c r="C21" s="413">
        <v>0.0</v>
      </c>
      <c r="E21" s="411" t="str">
        <f>VLOOKUP(D17&amp;"4",Groups!$B$7:$D$35,3,0)</f>
        <v>Czechia</v>
      </c>
      <c r="F21" s="413">
        <v>0.0</v>
      </c>
    </row>
    <row r="22" ht="14.25" customHeight="1">
      <c r="C22" s="133"/>
      <c r="F22" s="133"/>
    </row>
    <row r="23" ht="15.0" customHeight="1">
      <c r="A23" s="408"/>
      <c r="D23" s="408"/>
      <c r="E23" s="414"/>
      <c r="F23" s="415"/>
    </row>
    <row r="24" ht="14.25" hidden="1" customHeight="1">
      <c r="E24" s="142"/>
      <c r="F24" s="416"/>
    </row>
    <row r="25" ht="14.25" hidden="1" customHeight="1">
      <c r="E25" s="142"/>
      <c r="F25" s="416"/>
    </row>
    <row r="26" ht="14.25" hidden="1" customHeight="1">
      <c r="E26" s="142"/>
      <c r="F26" s="416"/>
    </row>
    <row r="27" ht="14.25" hidden="1" customHeight="1">
      <c r="E27" s="142"/>
      <c r="F27" s="416"/>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5.29"/>
    <col customWidth="1" min="3" max="3" width="19.0"/>
    <col customWidth="1" min="4" max="5" width="5.71"/>
    <col customWidth="1" min="6" max="6" width="4.71"/>
    <col customWidth="1" min="7" max="7" width="2.71"/>
    <col customWidth="1" min="8" max="8" width="4.71"/>
    <col customWidth="1" min="9" max="9" width="6.0"/>
    <col customWidth="1" min="10" max="10" width="1.86"/>
    <col customWidth="1" min="11" max="11" width="2.14"/>
    <col customWidth="1" min="12" max="13" width="5.71"/>
    <col customWidth="1" min="14" max="14" width="2.14"/>
    <col customWidth="1" min="15" max="15" width="2.0"/>
    <col customWidth="1" min="16" max="17" width="5.71"/>
    <col customWidth="1" min="18" max="18" width="4.71"/>
    <col customWidth="1" min="19" max="19" width="2.86"/>
    <col customWidth="1" min="20" max="20" width="4.71"/>
    <col customWidth="1" min="21" max="21" width="4.86"/>
    <col customWidth="1" min="22" max="22" width="13.86"/>
    <col customWidth="1" min="23" max="24" width="11.43"/>
    <col customWidth="1" hidden="1" min="25" max="25" width="11.43"/>
    <col customWidth="1" hidden="1" min="26" max="26" width="5.14"/>
    <col customWidth="1" hidden="1" min="27" max="35" width="11.43"/>
  </cols>
  <sheetData>
    <row r="1" ht="14.25" customHeight="1">
      <c r="B1" s="417" t="str">
        <f>Language!$E$85</f>
        <v>Direct comparisons</v>
      </c>
      <c r="Y1" s="133"/>
      <c r="Z1" s="133"/>
    </row>
    <row r="2" ht="14.25" customHeight="1">
      <c r="D2" s="133"/>
      <c r="E2" s="133"/>
      <c r="G2" s="133"/>
      <c r="L2" s="133"/>
      <c r="M2" s="133"/>
      <c r="N2" s="133"/>
      <c r="O2" s="133"/>
      <c r="P2" s="133"/>
      <c r="Q2" s="133"/>
      <c r="S2" s="133"/>
      <c r="V2" s="133"/>
      <c r="W2" s="133"/>
      <c r="Y2" s="133"/>
      <c r="Z2" s="133"/>
      <c r="AA2" s="418"/>
    </row>
    <row r="3" ht="14.25" customHeight="1">
      <c r="B3" s="419" t="str">
        <f>IF(OR($AE9&gt;0,$L5&lt;&gt;"",$L6&lt;&gt;"",$L7&lt;&gt;""),"","")</f>
        <v>_x0098_</v>
      </c>
      <c r="C3" s="420" t="str">
        <f>Language!$E$95&amp;" A"</f>
        <v>Group A</v>
      </c>
      <c r="D3" s="421" t="str">
        <f>Language!$E$103</f>
        <v>Total</v>
      </c>
      <c r="E3" s="422"/>
      <c r="F3" s="422"/>
      <c r="G3" s="422"/>
      <c r="H3" s="422"/>
      <c r="I3" s="423"/>
      <c r="J3" s="424" t="str">
        <f>Language!$E$106</f>
        <v>Dir. Comp.(2)</v>
      </c>
      <c r="K3" s="422"/>
      <c r="L3" s="422"/>
      <c r="M3" s="422"/>
      <c r="N3" s="422"/>
      <c r="O3" s="425"/>
      <c r="P3" s="424" t="str">
        <f>Language!$E$107</f>
        <v>Dir. Comp.(3)</v>
      </c>
      <c r="Q3" s="422"/>
      <c r="R3" s="422"/>
      <c r="S3" s="422"/>
      <c r="T3" s="425"/>
      <c r="U3" s="426"/>
      <c r="V3" s="427"/>
      <c r="W3" s="428"/>
      <c r="Y3" s="163" t="s">
        <v>112</v>
      </c>
      <c r="Z3" s="133"/>
      <c r="AA3" s="222" t="s">
        <v>113</v>
      </c>
      <c r="AE3" s="222" t="s">
        <v>114</v>
      </c>
      <c r="AF3" s="222" t="s">
        <v>115</v>
      </c>
    </row>
    <row r="4" ht="14.25" customHeight="1">
      <c r="D4" s="163" t="str">
        <f>Language!$E$97</f>
        <v>Pts</v>
      </c>
      <c r="E4" s="133" t="str">
        <f>Language!$E$98</f>
        <v>GD</v>
      </c>
      <c r="F4" s="133" t="str">
        <f>Language!$E$99</f>
        <v>Goals</v>
      </c>
      <c r="I4" s="133" t="str">
        <f>Language!$E$100</f>
        <v>Wins</v>
      </c>
      <c r="L4" s="163" t="str">
        <f>Language!$E$97</f>
        <v>Pts</v>
      </c>
      <c r="M4" s="163" t="str">
        <f>Language!$E$101</f>
        <v>Pen</v>
      </c>
      <c r="N4" s="163"/>
      <c r="O4" s="163"/>
      <c r="P4" s="163" t="str">
        <f>Language!$E$97</f>
        <v>Pts</v>
      </c>
      <c r="Q4" s="133" t="str">
        <f>Language!$E$98</f>
        <v>GD</v>
      </c>
      <c r="R4" s="133" t="str">
        <f>Language!$E$99</f>
        <v>Goals</v>
      </c>
      <c r="V4" s="133" t="str">
        <f>Language!$E$104</f>
        <v>Fair Play</v>
      </c>
      <c r="W4" s="1" t="str">
        <f>Language!$E$105</f>
        <v>Not clear</v>
      </c>
      <c r="Y4" s="133"/>
      <c r="Z4" s="133"/>
      <c r="AF4" s="429" t="s">
        <v>116</v>
      </c>
      <c r="AG4" s="429" t="s">
        <v>117</v>
      </c>
      <c r="AH4" s="429" t="s">
        <v>118</v>
      </c>
      <c r="AI4" s="429" t="s">
        <v>119</v>
      </c>
    </row>
    <row r="5" ht="14.25" customHeight="1">
      <c r="B5" s="430" t="s">
        <v>104</v>
      </c>
      <c r="C5" s="431" t="str">
        <f>GrpA!$P$11</f>
        <v>Germany</v>
      </c>
      <c r="D5" s="432">
        <f>GrpA!$Q$11</f>
        <v>9</v>
      </c>
      <c r="E5" s="433">
        <f>GrpA!$R$11</f>
        <v>3</v>
      </c>
      <c r="F5" s="434">
        <f>GrpA!$S$11</f>
        <v>4</v>
      </c>
      <c r="G5" s="435" t="s">
        <v>120</v>
      </c>
      <c r="H5" s="436">
        <f>GrpA!$T$11</f>
        <v>1</v>
      </c>
      <c r="I5" s="437">
        <f>GrpA!$U$11</f>
        <v>3</v>
      </c>
      <c r="L5" s="438" t="str">
        <f>GrpA!$AD$11</f>
        <v/>
      </c>
      <c r="M5" s="439" t="str">
        <f>GrpA!$AE$11</f>
        <v/>
      </c>
      <c r="N5" s="440"/>
      <c r="O5" s="440"/>
      <c r="P5" s="441" t="str">
        <f t="array" ref="P5">IF($AE9=0,"",IF(INDEX($AA5:$AD8,1,$AE9)=0,"",INDEX($AF5:$AI7,INDEX($AA5:$AD8,1,$AE9),1)))</f>
        <v/>
      </c>
      <c r="Q5" s="442" t="str">
        <f t="array" ref="Q5">IF($AE9=0,"",IF(INDEX($AA5:$AD8,1,$AE9)=0,"",INDEX($AF5:$AI7,INDEX($AA5:$AD8,1,$AE9),2)))</f>
        <v/>
      </c>
      <c r="R5" s="443" t="str">
        <f t="array" ref="R5">IF($AE9=0,"",IF(INDEX($AA5:$AD8,1,$AE9)=0,"",INDEX($AF5:$AI7,INDEX($AA5:$AD8,1,$AE9),3)))</f>
        <v/>
      </c>
      <c r="S5" s="444" t="s">
        <v>120</v>
      </c>
      <c r="T5" s="445" t="str">
        <f t="array" ref="T5">IF($AE9=0,"",IF(INDEX($AA5:$AD8,1,$AE9)=0,"",INDEX($AF5:$AI7,INDEX($AA5:$AD8,1,$AE9),4)))</f>
        <v/>
      </c>
      <c r="V5" s="446">
        <f>SUMIFS(FairPlayPoints1,FairPlayTeams1,$C5)+SUMIFS(FairPlayPoints2,FairPlayTeams2,$C5)</f>
        <v>0</v>
      </c>
      <c r="W5" s="447" t="str">
        <f t="shared" ref="W5:W8" si="1">IF($Y5&gt;0,"•","")</f>
        <v/>
      </c>
      <c r="Y5" s="133">
        <f>IF(AND(OR(TRUNC(GrpA!$V$11,4)=TRUNC(GrpA!$V$12,4),TRUNC(GrpA!$V$11,4)=TRUNC(GrpA!$V$13,4),TRUNC(GrpA!$V$11,4)=TRUNC(GrpA!$V$14,4)),VLOOKUP(GrpA!$P$11,GrpA!$P$4:$AC$7,14,0)),1,0)</f>
        <v>0</v>
      </c>
      <c r="Z5" s="133"/>
      <c r="AA5" s="133">
        <f>IF(VLOOKUP($C5,GrpA!$P$18:$X$21,9,0)+VLOOKUP($C5,GrpA!$P$18:$AD$21,15,0)&gt;0,MATCH($C5,GrpA!$P$18:$P$21,0),0)</f>
        <v>0</v>
      </c>
      <c r="AB5" s="133">
        <f>IF(VLOOKUP($C5,GrpA!$P$23:$X$26,9,0)+VLOOKUP($C5,GrpA!$P$23:$AD$26,15,0)&gt;0,MATCH($C5,GrpA!$P$23:$P$26,0),0)</f>
        <v>0</v>
      </c>
      <c r="AC5" s="133">
        <f>IF(VLOOKUP($C5,GrpA!$P$28:$X$31,9,0)+VLOOKUP($C5,GrpA!$P$28:$AD$31,15,0)&gt;0,MATCH($C5,GrpA!$P$28:$P$31,0),0)</f>
        <v>0</v>
      </c>
      <c r="AD5" s="133">
        <f>IF(VLOOKUP($C5,GrpA!$P$33:$X$36,9,0)+VLOOKUP($C5,GrpA!$P$33:$AD$36,15,0)&gt;0,MATCH($C5,GrpA!$P$33:$P$36,0),0)</f>
        <v>0</v>
      </c>
      <c r="AF5" s="133" t="str">
        <f t="array" ref="AF5">IF($AA9&gt;0,GrpA!$Q$18:$T$20,IF($AB9&gt;0,GrpA!$Q$23:$T$25,IF($AC9&gt;0,GrpA!$Q$28:$T$30,IF($AD9&gt;0,GrpA!$Q$33:$T$35,"0"))))</f>
        <v>0</v>
      </c>
      <c r="AG5" s="133"/>
      <c r="AH5" s="133"/>
      <c r="AI5" s="133"/>
    </row>
    <row r="6" ht="14.25" customHeight="1">
      <c r="B6" s="430" t="s">
        <v>105</v>
      </c>
      <c r="C6" s="431" t="str">
        <f>GrpA!$P$12</f>
        <v>Hungary</v>
      </c>
      <c r="D6" s="448">
        <f>GrpA!$Q$12</f>
        <v>4</v>
      </c>
      <c r="E6" s="449">
        <f>GrpA!$R$12</f>
        <v>0</v>
      </c>
      <c r="F6" s="450">
        <f>GrpA!$S$12</f>
        <v>3</v>
      </c>
      <c r="G6" s="451" t="s">
        <v>120</v>
      </c>
      <c r="H6" s="452">
        <f>GrpA!$T$12</f>
        <v>3</v>
      </c>
      <c r="I6" s="453">
        <f>GrpA!$U$12</f>
        <v>1</v>
      </c>
      <c r="L6" s="454">
        <f>GrpA!$AD$12</f>
        <v>1</v>
      </c>
      <c r="M6" s="455" t="str">
        <f>GrpA!$AE$12</f>
        <v/>
      </c>
      <c r="N6" s="440"/>
      <c r="O6" s="440"/>
      <c r="P6" s="456" t="str">
        <f t="array" ref="P6">IF($AE9=0,"",IF(INDEX($AA5:$AD8,2,$AE9)=0,"",INDEX($AF5:$AI7,INDEX($AA5:$AD8,2,$AE9),1)))</f>
        <v/>
      </c>
      <c r="Q6" s="457" t="str">
        <f t="array" ref="Q6">IF($AE9=0,"",IF(INDEX($AA5:$AD8,2,$AE9)=0,"",INDEX($AF5:$AI7,INDEX($AA5:$AD8,2,$AE9),2)))</f>
        <v/>
      </c>
      <c r="R6" s="458" t="str">
        <f t="array" ref="R6">IF($AE9=0,"",IF(INDEX($AA5:$AD8,2,$AE9)=0,"",INDEX($AF5:$AI7,INDEX($AA5:$AD8,2,$AE9),3)))</f>
        <v/>
      </c>
      <c r="S6" s="459" t="s">
        <v>120</v>
      </c>
      <c r="T6" s="460" t="str">
        <f t="array" ref="T6">IF($AE9=0,"",IF(INDEX($AA5:$AD8,2,$AE9)=0,"",INDEX($AF5:$AI7,INDEX($AA5:$AD8,2,$AE9),4)))</f>
        <v/>
      </c>
      <c r="V6" s="461">
        <f>SUMIFS(FairPlayPoints1,FairPlayTeams1,$C6)+SUMIFS(FairPlayPoints2,FairPlayTeams2,$C6)</f>
        <v>0</v>
      </c>
      <c r="W6" s="462" t="str">
        <f t="shared" si="1"/>
        <v/>
      </c>
      <c r="Y6" s="133">
        <f>IF(AND(OR(TRUNC(GrpA!$V$12,4)=TRUNC(GrpA!$V$11,4),TRUNC(GrpA!$V$12,4)=TRUNC(GrpA!$V$13,4),TRUNC(GrpA!$V$12,4)=TRUNC(GrpA!$V$14,4)),VLOOKUP(GrpA!$P$12,GrpA!$P$4:$AC$7,14,0)),1,0)</f>
        <v>0</v>
      </c>
      <c r="Z6" s="133"/>
      <c r="AA6" s="133">
        <f>IF(VLOOKUP($C6,GrpA!$P$18:$X$21,9,0)+VLOOKUP($C6,GrpA!$P$18:$AD$21,15,0)&gt;0,MATCH($C6,GrpA!$P$18:$P$21,0),0)</f>
        <v>0</v>
      </c>
      <c r="AB6" s="133">
        <f>IF(VLOOKUP($C6,GrpA!$P$23:$X$26,9,0)+VLOOKUP($C6,GrpA!$P$23:$AD$26,15,0)&gt;0,MATCH($C6,GrpA!$P$23:$P$26,0),0)</f>
        <v>0</v>
      </c>
      <c r="AC6" s="133">
        <f>IF(VLOOKUP($C6,GrpA!$P$28:$X$31,9,0)+VLOOKUP($C6,GrpA!$P$28:$AD$31,15,0)&gt;0,MATCH($C6,GrpA!$P$28:$P$31,0),0)</f>
        <v>0</v>
      </c>
      <c r="AD6" s="133">
        <f>IF(VLOOKUP($C6,GrpA!$P$33:$X$36,9,0)+VLOOKUP($C6,GrpA!$P$33:$AD$36,15,0)&gt;0,MATCH($C6,GrpA!$P$33:$P$36,0),0)</f>
        <v>0</v>
      </c>
      <c r="AF6" s="133"/>
      <c r="AG6" s="133"/>
      <c r="AH6" s="133"/>
      <c r="AI6" s="133"/>
    </row>
    <row r="7" ht="14.25" customHeight="1">
      <c r="B7" s="430" t="s">
        <v>121</v>
      </c>
      <c r="C7" s="431" t="str">
        <f>GrpA!$P$13</f>
        <v>Switzerland</v>
      </c>
      <c r="D7" s="448">
        <f>GrpA!$Q$13</f>
        <v>4</v>
      </c>
      <c r="E7" s="449">
        <f>GrpA!$R$13</f>
        <v>0</v>
      </c>
      <c r="F7" s="450">
        <f>GrpA!$S$13</f>
        <v>2</v>
      </c>
      <c r="G7" s="451" t="s">
        <v>120</v>
      </c>
      <c r="H7" s="452">
        <f>GrpA!$T$13</f>
        <v>2</v>
      </c>
      <c r="I7" s="453">
        <f>GrpA!$U$13</f>
        <v>1</v>
      </c>
      <c r="L7" s="454">
        <f>GrpA!$AD$13</f>
        <v>1</v>
      </c>
      <c r="M7" s="455" t="str">
        <f>GrpA!$AE$13</f>
        <v/>
      </c>
      <c r="N7" s="440"/>
      <c r="O7" s="440"/>
      <c r="P7" s="456" t="str">
        <f t="array" ref="P7">IF($AE9=0,"",IF(INDEX($AA5:$AD8,3,$AE9)=0,"",INDEX($AF5:$AI7,INDEX($AA5:$AD8,3,$AE9),1)))</f>
        <v/>
      </c>
      <c r="Q7" s="457" t="str">
        <f t="array" ref="Q7">IF($AE9=0,"",IF(INDEX($AA5:$AD8,3,$AE9)=0,"",INDEX($AF5:$AI7,INDEX($AA5:$AD8,3,$AE9),2)))</f>
        <v/>
      </c>
      <c r="R7" s="458" t="str">
        <f t="array" ref="R7">IF($AE9=0,"",IF(INDEX($AA5:$AD8,3,$AE9)=0,"",INDEX($AF5:$AI7,INDEX($AA5:$AD8,3,$AE9),3)))</f>
        <v/>
      </c>
      <c r="S7" s="459" t="s">
        <v>120</v>
      </c>
      <c r="T7" s="460" t="str">
        <f t="array" ref="T7">IF($AE9=0,"",IF(INDEX($AA5:$AD8,3,$AE9)=0,"",INDEX($AF5:$AI7,INDEX($AA5:$AD8,3,$AE9),4)))</f>
        <v/>
      </c>
      <c r="V7" s="461">
        <f>SUMIFS(FairPlayPoints1,FairPlayTeams1,$C7)+SUMIFS(FairPlayPoints2,FairPlayTeams2,$C7)</f>
        <v>0</v>
      </c>
      <c r="W7" s="462" t="str">
        <f t="shared" si="1"/>
        <v/>
      </c>
      <c r="Y7" s="133">
        <f>IF(AND(OR(TRUNC(GrpA!$V$13,4)=TRUNC(GrpA!$V$11,4),TRUNC(GrpA!$V$13,4)=TRUNC(GrpA!$V$12,4),TRUNC(GrpA!$V$13,4)=TRUNC(GrpA!$V$14,4)),VLOOKUP(GrpA!$P$13,GrpA!$P$4:$AC$7,14,0)),1,0)</f>
        <v>0</v>
      </c>
      <c r="Z7" s="133"/>
      <c r="AA7" s="133">
        <f>IF(VLOOKUP($C7,GrpA!$P$18:$X$21,9,0)+VLOOKUP($C7,GrpA!$P$18:$AD$21,15,0)&gt;0,MATCH($C7,GrpA!$P$18:$P$21,0),0)</f>
        <v>0</v>
      </c>
      <c r="AB7" s="133">
        <f>IF(VLOOKUP($C7,GrpA!$P$23:$X$26,9,0)+VLOOKUP($C7,GrpA!$P$23:$AD$26,15,0)&gt;0,MATCH($C7,GrpA!$P$23:$P$26,0),0)</f>
        <v>0</v>
      </c>
      <c r="AC7" s="133">
        <f>IF(VLOOKUP($C7,GrpA!$P$28:$X$31,9,0)+VLOOKUP($C7,GrpA!$P$28:$AD$31,15,0)&gt;0,MATCH($C7,GrpA!$P$28:$P$31,0),0)</f>
        <v>0</v>
      </c>
      <c r="AD7" s="133">
        <f>IF(VLOOKUP($C7,GrpA!$P$33:$X$36,9,0)+VLOOKUP($C7,GrpA!$P$33:$AD$36,15,0)&gt;0,MATCH($C7,GrpA!$P$33:$P$36,0),0)</f>
        <v>0</v>
      </c>
      <c r="AF7" s="133"/>
      <c r="AG7" s="133"/>
      <c r="AH7" s="133"/>
      <c r="AI7" s="133"/>
    </row>
    <row r="8" ht="14.25" customHeight="1">
      <c r="B8" s="430" t="s">
        <v>122</v>
      </c>
      <c r="C8" s="431" t="str">
        <f>GrpA!$P$14</f>
        <v>Scotland</v>
      </c>
      <c r="D8" s="463">
        <f>GrpA!$Q$14</f>
        <v>0</v>
      </c>
      <c r="E8" s="464">
        <f>GrpA!$R$14</f>
        <v>-3</v>
      </c>
      <c r="F8" s="465">
        <f>GrpA!$S$14</f>
        <v>2</v>
      </c>
      <c r="G8" s="466" t="s">
        <v>120</v>
      </c>
      <c r="H8" s="467">
        <f>GrpA!$T$14</f>
        <v>5</v>
      </c>
      <c r="I8" s="468">
        <f>GrpA!$U$14</f>
        <v>0</v>
      </c>
      <c r="L8" s="469" t="str">
        <f>GrpA!$AD$14</f>
        <v/>
      </c>
      <c r="M8" s="470" t="str">
        <f>GrpA!$AE$14</f>
        <v/>
      </c>
      <c r="N8" s="440"/>
      <c r="O8" s="440"/>
      <c r="P8" s="471" t="str">
        <f t="array" ref="P8">IF($AE9=0,"",IF(INDEX($AA5:$AD8,4,$AE9)=0,"",INDEX($AF5:$AI7,INDEX($AA5:$AD8,4,$AE9),1)))</f>
        <v/>
      </c>
      <c r="Q8" s="472" t="str">
        <f t="array" ref="Q8">IF($AE9=0,"",IF(INDEX($AA5:$AD8,4,$AE9)=0,"",INDEX($AF5:$AI7,INDEX($AA5:$AD8,4,$AE9),2)))</f>
        <v/>
      </c>
      <c r="R8" s="473" t="str">
        <f t="array" ref="R8">IF($AE9=0,"",IF(INDEX($AA5:$AD8,4,$AE9)=0,"",INDEX($AF5:$AI7,INDEX($AA5:$AD8,4,$AE9),3)))</f>
        <v/>
      </c>
      <c r="S8" s="474" t="s">
        <v>120</v>
      </c>
      <c r="T8" s="475" t="str">
        <f t="array" ref="T8">IF($AE9=0,"",IF(INDEX($AA5:$AD8,4,$AE9)=0,"",INDEX($AF5:$AI7,INDEX($AA5:$AD8,4,$AE9),4)))</f>
        <v/>
      </c>
      <c r="V8" s="476">
        <f>SUMIFS(FairPlayPoints1,FairPlayTeams1,$C8)+SUMIFS(FairPlayPoints2,FairPlayTeams2,$C8)</f>
        <v>0</v>
      </c>
      <c r="W8" s="477" t="str">
        <f t="shared" si="1"/>
        <v/>
      </c>
      <c r="Y8" s="133">
        <f>IF(AND(OR(TRUNC(GrpA!$V$14,4)=TRUNC(GrpA!$V$11,4),TRUNC(GrpA!$V$14,4)=TRUNC(GrpA!$V$12,4),TRUNC(GrpA!$V$14,4)=TRUNC(GrpA!$V$13,4)),VLOOKUP(GrpA!$P$14,GrpA!$P$4:$AC$7,14,0)),1,0)</f>
        <v>0</v>
      </c>
      <c r="Z8" s="133"/>
      <c r="AA8" s="133">
        <f>IF(VLOOKUP($C8,GrpA!$P$18:$X$21,9,0)+VLOOKUP($C8,GrpA!$P$18:$AD$21,15,0)&gt;0,MATCH($C8,GrpA!$P$18:$P$21,0),0)</f>
        <v>0</v>
      </c>
      <c r="AB8" s="133">
        <f>IF(VLOOKUP($C8,GrpA!$P$23:$X$26,9,0)+VLOOKUP($C8,GrpA!$P$23:$AD$26,15,0)&gt;0,MATCH($C8,GrpA!$P$23:$P$26,0),0)</f>
        <v>0</v>
      </c>
      <c r="AC8" s="133">
        <f>IF(VLOOKUP($C8,GrpA!$P$28:$X$31,9,0)+VLOOKUP($C8,GrpA!$P$28:$AD$31,15,0)&gt;0,MATCH($C8,GrpA!$P$28:$P$31,0),0)</f>
        <v>0</v>
      </c>
      <c r="AD8" s="133">
        <f>IF(VLOOKUP($C8,GrpA!$P$33:$X$36,9,0)+VLOOKUP($C8,GrpA!$P$33:$AD$36,15,0)&gt;0,MATCH($C8,GrpA!$P$33:$P$36,0),0)</f>
        <v>0</v>
      </c>
    </row>
    <row r="9" ht="14.25" customHeight="1">
      <c r="D9" s="133"/>
      <c r="E9" s="133"/>
      <c r="G9" s="133"/>
      <c r="L9" s="133"/>
      <c r="M9" s="133"/>
      <c r="N9" s="133"/>
      <c r="O9" s="133"/>
      <c r="P9" s="133"/>
      <c r="Q9" s="133"/>
      <c r="S9" s="133"/>
      <c r="V9" s="133"/>
      <c r="W9" s="133"/>
      <c r="Y9" s="133"/>
      <c r="Z9" s="133"/>
      <c r="AA9" s="478">
        <f t="shared" ref="AA9:AD9" si="2">SUM(AA5:AA8)</f>
        <v>0</v>
      </c>
      <c r="AB9" s="478">
        <f t="shared" si="2"/>
        <v>0</v>
      </c>
      <c r="AC9" s="478">
        <f t="shared" si="2"/>
        <v>0</v>
      </c>
      <c r="AD9" s="478">
        <f t="shared" si="2"/>
        <v>0</v>
      </c>
      <c r="AE9" s="133">
        <f t="array" ref="AE9">MAX(IF($AA9:$AD9&gt;0,COLUMN($AA9:$AD9)-COLUMN(Z$1),0))</f>
        <v>0</v>
      </c>
    </row>
    <row r="10" ht="14.25" customHeight="1">
      <c r="D10" s="133"/>
      <c r="E10" s="133"/>
      <c r="G10" s="133"/>
      <c r="L10" s="133"/>
      <c r="M10" s="133"/>
      <c r="N10" s="133"/>
      <c r="O10" s="133"/>
      <c r="P10" s="133"/>
      <c r="Q10" s="133"/>
      <c r="S10" s="133"/>
      <c r="V10" s="133"/>
      <c r="W10" s="133"/>
      <c r="Y10" s="133"/>
      <c r="Z10" s="133"/>
    </row>
    <row r="11" ht="14.25" customHeight="1">
      <c r="B11" s="419" t="str">
        <f>IF(OR($AE17&gt;0,$L13&lt;&gt;"",$L14&lt;&gt;"",$L15&lt;&gt;""),"","")</f>
        <v/>
      </c>
      <c r="C11" s="420" t="str">
        <f>Language!$E$95&amp;" B"</f>
        <v>Group B</v>
      </c>
      <c r="D11" s="421" t="str">
        <f>Language!$E$103</f>
        <v>Total</v>
      </c>
      <c r="E11" s="422"/>
      <c r="F11" s="422"/>
      <c r="G11" s="422"/>
      <c r="H11" s="422"/>
      <c r="I11" s="423"/>
      <c r="J11" s="424" t="str">
        <f>Language!$E$106</f>
        <v>Dir. Comp.(2)</v>
      </c>
      <c r="K11" s="422"/>
      <c r="L11" s="422"/>
      <c r="M11" s="422"/>
      <c r="N11" s="422"/>
      <c r="O11" s="425"/>
      <c r="P11" s="424" t="str">
        <f>Language!$E$107</f>
        <v>Dir. Comp.(3)</v>
      </c>
      <c r="Q11" s="422"/>
      <c r="R11" s="422"/>
      <c r="S11" s="422"/>
      <c r="T11" s="425"/>
      <c r="U11" s="426"/>
      <c r="V11" s="427"/>
      <c r="W11" s="428"/>
      <c r="Y11" s="133"/>
      <c r="Z11" s="133"/>
    </row>
    <row r="12" ht="14.25" customHeight="1">
      <c r="D12" s="163" t="str">
        <f>Language!$E$97</f>
        <v>Pts</v>
      </c>
      <c r="E12" s="133" t="str">
        <f>Language!$E$98</f>
        <v>GD</v>
      </c>
      <c r="F12" s="133" t="str">
        <f>Language!$E$99</f>
        <v>Goals</v>
      </c>
      <c r="I12" s="133" t="str">
        <f>Language!$E$100</f>
        <v>Wins</v>
      </c>
      <c r="L12" s="163" t="str">
        <f>Language!$E$97</f>
        <v>Pts</v>
      </c>
      <c r="M12" s="163" t="str">
        <f>Language!$E$101</f>
        <v>Pen</v>
      </c>
      <c r="N12" s="163"/>
      <c r="O12" s="163"/>
      <c r="P12" s="163" t="str">
        <f>Language!$E$97</f>
        <v>Pts</v>
      </c>
      <c r="Q12" s="133" t="str">
        <f>Language!$E$98</f>
        <v>GD</v>
      </c>
      <c r="R12" s="133" t="str">
        <f>Language!$E$99</f>
        <v>Goals</v>
      </c>
      <c r="V12" s="133" t="str">
        <f>Language!$E$104</f>
        <v>Fair Play</v>
      </c>
      <c r="W12" s="1" t="str">
        <f>Language!$E$105</f>
        <v>Not clear</v>
      </c>
      <c r="Y12" s="133"/>
      <c r="Z12" s="133"/>
    </row>
    <row r="13" ht="14.25" customHeight="1">
      <c r="B13" s="430" t="s">
        <v>104</v>
      </c>
      <c r="C13" s="479" t="str">
        <f>GrpB!$P$11</f>
        <v>Croatia</v>
      </c>
      <c r="D13" s="432">
        <f>GrpB!$Q$11</f>
        <v>7</v>
      </c>
      <c r="E13" s="433">
        <f>GrpB!$R$11</f>
        <v>3</v>
      </c>
      <c r="F13" s="434">
        <f>GrpB!$S$11</f>
        <v>4</v>
      </c>
      <c r="G13" s="435" t="s">
        <v>120</v>
      </c>
      <c r="H13" s="436">
        <f>GrpB!$T$11</f>
        <v>1</v>
      </c>
      <c r="I13" s="437">
        <f>GrpB!$U$11</f>
        <v>2</v>
      </c>
      <c r="L13" s="438" t="str">
        <f>GrpB!$AD$11</f>
        <v/>
      </c>
      <c r="M13" s="439" t="str">
        <f>GrpB!$AE$11</f>
        <v/>
      </c>
      <c r="N13" s="440"/>
      <c r="O13" s="440"/>
      <c r="P13" s="441" t="str">
        <f t="array" ref="P13">IF($AE17=0,"",IF(INDEX($AA13:$AD16,1,$AE17)=0,"",INDEX($AF13:$AI15,INDEX($AA13:$AD16,1,$AE17),1)))</f>
        <v/>
      </c>
      <c r="Q13" s="442" t="str">
        <f t="array" ref="Q13">IF($AE17=0,"",IF(INDEX($AA13:$AD16,1,$AE17)=0,"",INDEX($AF13:$AI15,INDEX($AA13:$AD16,1,$AE17),2)))</f>
        <v/>
      </c>
      <c r="R13" s="443" t="str">
        <f t="array" ref="R13">IF($AE17=0,"",IF(INDEX($AA13:$AD16,1,$AE17)=0,"",INDEX($AF13:$AI15,INDEX($AA13:$AD16,1,$AE17),3)))</f>
        <v/>
      </c>
      <c r="S13" s="444" t="s">
        <v>120</v>
      </c>
      <c r="T13" s="445" t="str">
        <f t="array" ref="T13">IF($AE17=0,"",IF(INDEX($AA13:$AD16,1,$AE17)=0,"",INDEX($AF13:$AI15,INDEX($AA13:$AD16,1,$AE17),4)))</f>
        <v/>
      </c>
      <c r="V13" s="446">
        <f>SUMIFS(FairPlayPoints1,FairPlayTeams1,$C13)+SUMIFS(FairPlayPoints2,FairPlayTeams2,$C13)</f>
        <v>0</v>
      </c>
      <c r="W13" s="447" t="str">
        <f t="shared" ref="W13:W16" si="3">IF($Y13&gt;0,"•","")</f>
        <v/>
      </c>
      <c r="Y13" s="133">
        <f>IF(AND(OR(TRUNC(GrpB!$V$11,4)=TRUNC(GrpB!$V$12,4),TRUNC(GrpB!$V$11,4)=TRUNC(GrpB!$V$13,4),TRUNC(GrpB!$V$11,4)=TRUNC(GrpB!$V$14,4)),VLOOKUP(GrpB!$P$11,GrpB!$P$4:$AC$7,14,0)),1,0)</f>
        <v>0</v>
      </c>
      <c r="Z13" s="133"/>
      <c r="AA13" s="133">
        <f>IF(VLOOKUP($C13,GrpB!$P$18:$X$21,9,0)+VLOOKUP($C13,GrpB!$P$18:$AD$21,15,0)&gt;0,MATCH($C13,GrpB!$P$18:$P$21,0),0)</f>
        <v>0</v>
      </c>
      <c r="AB13" s="133">
        <f>IF(VLOOKUP($C13,GrpB!$P$23:$X$26,9,0)+VLOOKUP($C13,GrpB!$P$23:$AD$26,15,0)&gt;0,MATCH($C13,GrpB!$P$23:$P$26,0),0)</f>
        <v>0</v>
      </c>
      <c r="AC13" s="133">
        <f>IF(VLOOKUP($C13,GrpB!$P$28:$X$31,9,0)+VLOOKUP($C13,GrpB!$P$28:$AD$31,15,0)&gt;0,MATCH($C13,GrpB!$P$28:$P$31,0),0)</f>
        <v>0</v>
      </c>
      <c r="AD13" s="133">
        <f>IF(VLOOKUP($C13,GrpB!$P$33:$X$36,9,0)+VLOOKUP($C13,GrpB!$P$33:$AD$36,15,0)&gt;0,MATCH($C13,GrpB!$P$33:$P$36,0),0)</f>
        <v>0</v>
      </c>
      <c r="AF13" s="133" t="str">
        <f t="array" ref="AF13">IF($AA17&gt;0,GrpB!$Q$18:$T$20,IF($AB17&gt;0,GrpB!$Q$23:$T$25,IF($AC17&gt;0,GrpB!$Q$28:$T$30,IF($AD17&gt;0,GrpB!$Q$33:$T$35,"0"))))</f>
        <v>0</v>
      </c>
      <c r="AG13" s="133"/>
      <c r="AH13" s="133"/>
      <c r="AI13" s="133"/>
    </row>
    <row r="14" ht="14.25" customHeight="1">
      <c r="B14" s="430" t="s">
        <v>105</v>
      </c>
      <c r="C14" s="479" t="str">
        <f>GrpB!$P$12</f>
        <v>Spain</v>
      </c>
      <c r="D14" s="448">
        <f>GrpB!$Q$12</f>
        <v>5</v>
      </c>
      <c r="E14" s="449">
        <f>GrpB!$R$12</f>
        <v>3</v>
      </c>
      <c r="F14" s="450">
        <f>GrpB!$S$12</f>
        <v>3</v>
      </c>
      <c r="G14" s="451" t="s">
        <v>120</v>
      </c>
      <c r="H14" s="452">
        <f>GrpB!$T$12</f>
        <v>0</v>
      </c>
      <c r="I14" s="453">
        <f>GrpB!$U$12</f>
        <v>1</v>
      </c>
      <c r="L14" s="454" t="str">
        <f>GrpB!$AD$12</f>
        <v/>
      </c>
      <c r="M14" s="455" t="str">
        <f>GrpB!$AE$12</f>
        <v/>
      </c>
      <c r="N14" s="440"/>
      <c r="O14" s="440"/>
      <c r="P14" s="456" t="str">
        <f t="array" ref="P14">IF($AE17=0,"",IF(INDEX($AA13:$AD16,2,$AE17)=0,"",INDEX($AF13:$AI15,INDEX($AA13:$AD16,2,$AE17),1)))</f>
        <v/>
      </c>
      <c r="Q14" s="457" t="str">
        <f t="array" ref="Q14">IF($AE17=0,"",IF(INDEX($AA13:$AD16,2,$AE17)=0,"",INDEX($AF13:$AI15,INDEX($AA13:$AD16,2,$AE17),2)))</f>
        <v/>
      </c>
      <c r="R14" s="458" t="str">
        <f t="array" ref="R14">IF($AE17=0,"",IF(INDEX($AA13:$AD16,2,$AE17)=0,"",INDEX($AF13:$AI15,INDEX($AA13:$AD16,2,$AE17),3)))</f>
        <v/>
      </c>
      <c r="S14" s="459" t="s">
        <v>120</v>
      </c>
      <c r="T14" s="460" t="str">
        <f t="array" ref="T14">IF($AE17=0,"",IF(INDEX($AA13:$AD16,2,$AE17)=0,"",INDEX($AF13:$AI15,INDEX($AA13:$AD16,2,$AE17),4)))</f>
        <v/>
      </c>
      <c r="V14" s="461">
        <f>SUMIFS(FairPlayPoints1,FairPlayTeams1,$C14)+SUMIFS(FairPlayPoints2,FairPlayTeams2,$C14)</f>
        <v>0</v>
      </c>
      <c r="W14" s="462" t="str">
        <f t="shared" si="3"/>
        <v/>
      </c>
      <c r="Y14" s="133">
        <f>IF(AND(OR(TRUNC(GrpB!$V$12,4)=TRUNC(GrpB!$V$11,4),TRUNC(GrpB!$V$12,4)=TRUNC(GrpB!$V$13,4),TRUNC(GrpB!$V$12,4)=TRUNC(GrpB!$V$14,4)),VLOOKUP(GrpB!$P$12,GrpB!$P$4:$AC$7,14,0)),1,0)</f>
        <v>0</v>
      </c>
      <c r="Z14" s="133"/>
      <c r="AA14" s="133">
        <f>IF(VLOOKUP($C14,GrpB!$P$18:$X$21,9,0)+VLOOKUP($C14,GrpB!$P$18:$AD$21,15,0)&gt;0,MATCH($C14,GrpB!$P$18:$P$21,0),0)</f>
        <v>0</v>
      </c>
      <c r="AB14" s="133">
        <f>IF(VLOOKUP($C14,GrpB!$P$23:$X$26,9,0)+VLOOKUP($C14,GrpB!$P$23:$AD$26,15,0)&gt;0,MATCH($C14,GrpB!$P$23:$P$26,0),0)</f>
        <v>0</v>
      </c>
      <c r="AC14" s="133">
        <f>IF(VLOOKUP($C14,GrpB!$P$28:$X$31,9,0)+VLOOKUP($C14,GrpB!$P$28:$AD$31,15,0)&gt;0,MATCH($C14,GrpB!$P$28:$P$31,0),0)</f>
        <v>0</v>
      </c>
      <c r="AD14" s="133">
        <f>IF(VLOOKUP($C14,GrpB!$P$33:$X$36,9,0)+VLOOKUP($C14,GrpB!$P$33:$AD$36,15,0)&gt;0,MATCH($C14,GrpB!$P$33:$P$36,0),0)</f>
        <v>0</v>
      </c>
      <c r="AF14" s="133"/>
      <c r="AG14" s="133"/>
      <c r="AH14" s="133"/>
      <c r="AI14" s="133"/>
    </row>
    <row r="15" ht="14.25" customHeight="1">
      <c r="B15" s="430" t="s">
        <v>121</v>
      </c>
      <c r="C15" s="479" t="str">
        <f>GrpB!$P$13</f>
        <v>Italy</v>
      </c>
      <c r="D15" s="448">
        <f>GrpB!$Q$13</f>
        <v>4</v>
      </c>
      <c r="E15" s="449">
        <f>GrpB!$R$13</f>
        <v>1</v>
      </c>
      <c r="F15" s="450">
        <f>GrpB!$S$13</f>
        <v>4</v>
      </c>
      <c r="G15" s="451" t="s">
        <v>120</v>
      </c>
      <c r="H15" s="452">
        <f>GrpB!$T$13</f>
        <v>3</v>
      </c>
      <c r="I15" s="453">
        <f>GrpB!$U$13</f>
        <v>1</v>
      </c>
      <c r="L15" s="454" t="str">
        <f>GrpB!$AD$13</f>
        <v/>
      </c>
      <c r="M15" s="455" t="str">
        <f>GrpB!$AE$13</f>
        <v/>
      </c>
      <c r="N15" s="440"/>
      <c r="O15" s="440"/>
      <c r="P15" s="456" t="str">
        <f t="array" ref="P15">IF($AE17=0,"",IF(INDEX($AA13:$AD16,3,$AE17)=0,"",INDEX($AF13:$AI15,INDEX($AA13:$AD16,3,$AE17),1)))</f>
        <v/>
      </c>
      <c r="Q15" s="457" t="str">
        <f t="array" ref="Q15">IF($AE17=0,"",IF(INDEX($AA13:$AD16,3,$AE17)=0,"",INDEX($AF13:$AI15,INDEX($AA13:$AD16,3,$AE17),2)))</f>
        <v/>
      </c>
      <c r="R15" s="458" t="str">
        <f t="array" ref="R15">IF($AE17=0,"",IF(INDEX($AA13:$AD16,3,$AE17)=0,"",INDEX($AF13:$AI15,INDEX($AA13:$AD16,3,$AE17),3)))</f>
        <v/>
      </c>
      <c r="S15" s="459" t="s">
        <v>120</v>
      </c>
      <c r="T15" s="460" t="str">
        <f t="array" ref="T15">IF($AE17=0,"",IF(INDEX($AA13:$AD16,3,$AE17)=0,"",INDEX($AF13:$AI15,INDEX($AA13:$AD16,3,$AE17),4)))</f>
        <v/>
      </c>
      <c r="V15" s="461">
        <f>SUMIFS(FairPlayPoints1,FairPlayTeams1,$C15)+SUMIFS(FairPlayPoints2,FairPlayTeams2,$C15)</f>
        <v>0</v>
      </c>
      <c r="W15" s="462" t="str">
        <f t="shared" si="3"/>
        <v/>
      </c>
      <c r="Y15" s="133">
        <f>IF(AND(OR(TRUNC(GrpB!$V$13,4)=TRUNC(GrpB!$V$11,4),TRUNC(GrpB!$V$13,4)=TRUNC(GrpB!$V$12,4),TRUNC(GrpB!$V$13,4)=TRUNC(GrpB!$V$14,4)),VLOOKUP(GrpB!$P$13,GrpB!$P$4:$AC$7,14,0)),1,0)</f>
        <v>0</v>
      </c>
      <c r="Z15" s="133"/>
      <c r="AA15" s="133">
        <f>IF(VLOOKUP($C15,GrpB!$P$18:$X$21,9,0)+VLOOKUP($C15,GrpB!$P$18:$AD$21,15,0)&gt;0,MATCH($C15,GrpB!$P$18:$P$21,0),0)</f>
        <v>0</v>
      </c>
      <c r="AB15" s="133">
        <f>IF(VLOOKUP($C15,GrpB!$P$23:$X$26,9,0)+VLOOKUP($C15,GrpB!$P$23:$AD$26,15,0)&gt;0,MATCH($C15,GrpB!$P$23:$P$26,0),0)</f>
        <v>0</v>
      </c>
      <c r="AC15" s="133">
        <f>IF(VLOOKUP($C15,GrpB!$P$28:$X$31,9,0)+VLOOKUP($C15,GrpB!$P$28:$AD$31,15,0)&gt;0,MATCH($C15,GrpB!$P$28:$P$31,0),0)</f>
        <v>0</v>
      </c>
      <c r="AD15" s="133">
        <f>IF(VLOOKUP($C15,GrpB!$P$33:$X$36,9,0)+VLOOKUP($C15,GrpB!$P$33:$AD$36,15,0)&gt;0,MATCH($C15,GrpB!$P$33:$P$36,0),0)</f>
        <v>0</v>
      </c>
      <c r="AF15" s="133"/>
      <c r="AG15" s="133"/>
      <c r="AH15" s="133"/>
      <c r="AI15" s="133"/>
    </row>
    <row r="16" ht="14.25" customHeight="1">
      <c r="B16" s="430" t="s">
        <v>122</v>
      </c>
      <c r="C16" s="479" t="str">
        <f>GrpB!$P$14</f>
        <v>Albania</v>
      </c>
      <c r="D16" s="463">
        <f>GrpB!$Q$14</f>
        <v>0</v>
      </c>
      <c r="E16" s="464">
        <f>GrpB!$R$14</f>
        <v>-7</v>
      </c>
      <c r="F16" s="465">
        <f>GrpB!$S$14</f>
        <v>0</v>
      </c>
      <c r="G16" s="466" t="s">
        <v>120</v>
      </c>
      <c r="H16" s="467">
        <f>GrpB!$T$14</f>
        <v>7</v>
      </c>
      <c r="I16" s="468">
        <f>GrpB!$U$14</f>
        <v>0</v>
      </c>
      <c r="L16" s="469" t="str">
        <f>GrpB!$AD$14</f>
        <v/>
      </c>
      <c r="M16" s="470" t="str">
        <f>GrpB!$AE$14</f>
        <v/>
      </c>
      <c r="N16" s="440"/>
      <c r="O16" s="440"/>
      <c r="P16" s="471" t="str">
        <f t="array" ref="P16">IF($AE17=0,"",IF(INDEX($AA13:$AD16,4,$AE17)=0,"",INDEX($AF13:$AI15,INDEX($AA13:$AD16,4,$AE17),1)))</f>
        <v/>
      </c>
      <c r="Q16" s="472" t="str">
        <f t="array" ref="Q16">IF($AE17=0,"",IF(INDEX($AA13:$AD16,4,$AE17)=0,"",INDEX($AF13:$AI15,INDEX($AA13:$AD16,4,$AE17),2)))</f>
        <v/>
      </c>
      <c r="R16" s="473" t="str">
        <f t="array" ref="R16">IF($AE17=0,"",IF(INDEX($AA13:$AD16,4,$AE17)=0,"",INDEX($AF13:$AI15,INDEX($AA13:$AD16,4,$AE17),3)))</f>
        <v/>
      </c>
      <c r="S16" s="474" t="s">
        <v>120</v>
      </c>
      <c r="T16" s="475" t="str">
        <f t="array" ref="T16">IF($AE17=0,"",IF(INDEX($AA13:$AD16,4,$AE17)=0,"",INDEX($AF13:$AI15,INDEX($AA13:$AD16,4,$AE17),4)))</f>
        <v/>
      </c>
      <c r="V16" s="476">
        <f>SUMIFS(FairPlayPoints1,FairPlayTeams1,$C16)+SUMIFS(FairPlayPoints2,FairPlayTeams2,$C16)</f>
        <v>0</v>
      </c>
      <c r="W16" s="477" t="str">
        <f t="shared" si="3"/>
        <v/>
      </c>
      <c r="Y16" s="133">
        <f>IF(AND(OR(TRUNC(GrpB!$V$14,4)=TRUNC(GrpB!$V$11,4),TRUNC(GrpB!$V$14,4)=TRUNC(GrpB!$V$12,4),TRUNC(GrpB!$V$14,4)=TRUNC(GrpB!$V$13,4)),VLOOKUP(GrpB!$P$14,GrpB!$P$4:$AC$7,14,0)),1,0)</f>
        <v>0</v>
      </c>
      <c r="Z16" s="133"/>
      <c r="AA16" s="133">
        <f>IF(VLOOKUP($C16,GrpB!$P$18:$X$21,9,0)+VLOOKUP($C16,GrpB!$P$18:$AD$21,15,0)&gt;0,MATCH($C16,GrpB!$P$18:$P$21,0),0)</f>
        <v>0</v>
      </c>
      <c r="AB16" s="133">
        <f>IF(VLOOKUP($C16,GrpB!$P$23:$X$26,9,0)+VLOOKUP($C16,GrpB!$P$23:$AD$26,15,0)&gt;0,MATCH($C16,GrpB!$P$23:$P$26,0),0)</f>
        <v>0</v>
      </c>
      <c r="AC16" s="133">
        <f>IF(VLOOKUP($C16,GrpB!$P$28:$X$31,9,0)+VLOOKUP($C16,GrpB!$P$28:$AD$31,15,0)&gt;0,MATCH($C16,GrpB!$P$28:$P$31,0),0)</f>
        <v>0</v>
      </c>
      <c r="AD16" s="133">
        <f>IF(VLOOKUP($C16,GrpB!$P$33:$X$36,9,0)+VLOOKUP($C16,GrpB!$P$33:$AD$36,15,0)&gt;0,MATCH($C16,GrpB!$P$33:$P$36,0),0)</f>
        <v>0</v>
      </c>
    </row>
    <row r="17" ht="14.25" customHeight="1">
      <c r="D17" s="133"/>
      <c r="E17" s="133"/>
      <c r="G17" s="133"/>
      <c r="L17" s="133"/>
      <c r="M17" s="133"/>
      <c r="N17" s="133"/>
      <c r="O17" s="133"/>
      <c r="P17" s="133"/>
      <c r="Q17" s="133"/>
      <c r="S17" s="133"/>
      <c r="V17" s="133"/>
      <c r="W17" s="133"/>
      <c r="Y17" s="133"/>
      <c r="Z17" s="133"/>
      <c r="AA17" s="478">
        <f t="shared" ref="AA17:AD17" si="4">SUM(AA13:AA16)</f>
        <v>0</v>
      </c>
      <c r="AB17" s="478">
        <f t="shared" si="4"/>
        <v>0</v>
      </c>
      <c r="AC17" s="478">
        <f t="shared" si="4"/>
        <v>0</v>
      </c>
      <c r="AD17" s="478">
        <f t="shared" si="4"/>
        <v>0</v>
      </c>
      <c r="AE17" s="133">
        <f t="array" ref="AE17">MAX(IF($AA17:$AD17&gt;0,COLUMN($AA17:$AD17)-COLUMN(Z$1),0))</f>
        <v>0</v>
      </c>
    </row>
    <row r="18" ht="14.25" customHeight="1">
      <c r="D18" s="133"/>
      <c r="E18" s="133"/>
      <c r="G18" s="133"/>
      <c r="L18" s="133"/>
      <c r="M18" s="133"/>
      <c r="N18" s="133"/>
      <c r="O18" s="133"/>
      <c r="P18" s="133"/>
      <c r="Q18" s="133"/>
      <c r="S18" s="133"/>
      <c r="V18" s="133"/>
      <c r="W18" s="133"/>
      <c r="Y18" s="133"/>
      <c r="Z18" s="133"/>
    </row>
    <row r="19" ht="14.25" customHeight="1">
      <c r="B19" s="419" t="str">
        <f>IF(OR($AE25&gt;0,$L21&lt;&gt;"",$L22&lt;&gt;"",$L23&lt;&gt;""),"","")</f>
        <v/>
      </c>
      <c r="C19" s="420" t="str">
        <f>Language!$E$95&amp;" C"</f>
        <v>Group C</v>
      </c>
      <c r="D19" s="421" t="str">
        <f>Language!$E$103</f>
        <v>Total</v>
      </c>
      <c r="E19" s="422"/>
      <c r="F19" s="422"/>
      <c r="G19" s="422"/>
      <c r="H19" s="422"/>
      <c r="I19" s="423"/>
      <c r="J19" s="424" t="str">
        <f>Language!$E$106</f>
        <v>Dir. Comp.(2)</v>
      </c>
      <c r="K19" s="422"/>
      <c r="L19" s="422"/>
      <c r="M19" s="422"/>
      <c r="N19" s="422"/>
      <c r="O19" s="425"/>
      <c r="P19" s="424" t="str">
        <f>Language!$E$107</f>
        <v>Dir. Comp.(3)</v>
      </c>
      <c r="Q19" s="422"/>
      <c r="R19" s="422"/>
      <c r="S19" s="422"/>
      <c r="T19" s="425"/>
      <c r="U19" s="426"/>
      <c r="V19" s="427"/>
      <c r="W19" s="428"/>
      <c r="Y19" s="133"/>
      <c r="Z19" s="133"/>
    </row>
    <row r="20" ht="14.25" customHeight="1">
      <c r="D20" s="163" t="str">
        <f>Language!$E$97</f>
        <v>Pts</v>
      </c>
      <c r="E20" s="133" t="str">
        <f>Language!$E$98</f>
        <v>GD</v>
      </c>
      <c r="F20" s="133" t="str">
        <f>Language!$E$99</f>
        <v>Goals</v>
      </c>
      <c r="I20" s="133" t="str">
        <f>Language!$E$100</f>
        <v>Wins</v>
      </c>
      <c r="L20" s="163" t="str">
        <f>Language!$E$97</f>
        <v>Pts</v>
      </c>
      <c r="M20" s="163" t="str">
        <f>Language!$E$101</f>
        <v>Pen</v>
      </c>
      <c r="N20" s="163"/>
      <c r="O20" s="163"/>
      <c r="P20" s="163" t="str">
        <f>Language!$E$97</f>
        <v>Pts</v>
      </c>
      <c r="Q20" s="133" t="str">
        <f>Language!$E$98</f>
        <v>GD</v>
      </c>
      <c r="R20" s="133" t="str">
        <f>Language!$E$99</f>
        <v>Goals</v>
      </c>
      <c r="V20" s="133" t="str">
        <f>Language!$E$104</f>
        <v>Fair Play</v>
      </c>
      <c r="W20" s="1" t="str">
        <f>Language!$E$105</f>
        <v>Not clear</v>
      </c>
      <c r="Y20" s="133"/>
      <c r="Z20" s="133"/>
    </row>
    <row r="21" ht="14.25" customHeight="1">
      <c r="B21" s="430" t="s">
        <v>104</v>
      </c>
      <c r="C21" s="479" t="str">
        <f>GrpC!$P$11</f>
        <v>Denmark</v>
      </c>
      <c r="D21" s="432">
        <f>GrpC!$Q$11</f>
        <v>9</v>
      </c>
      <c r="E21" s="433">
        <f>GrpC!$R$11</f>
        <v>4</v>
      </c>
      <c r="F21" s="434">
        <f>GrpC!$S$11</f>
        <v>5</v>
      </c>
      <c r="G21" s="435" t="s">
        <v>120</v>
      </c>
      <c r="H21" s="436">
        <f>GrpC!$T$11</f>
        <v>1</v>
      </c>
      <c r="I21" s="437">
        <f>GrpC!$U$11</f>
        <v>3</v>
      </c>
      <c r="L21" s="438" t="str">
        <f>GrpC!$AD$11</f>
        <v/>
      </c>
      <c r="M21" s="439" t="str">
        <f>GrpC!$AE$11</f>
        <v/>
      </c>
      <c r="N21" s="440"/>
      <c r="O21" s="440"/>
      <c r="P21" s="441" t="str">
        <f t="array" ref="P21">IF($AE25=0,"",IF(INDEX($AA21:$AD24,1,$AE25)=0,"",INDEX($AF21:$AI23,INDEX($AA21:$AD24,1,$AE25),1)))</f>
        <v/>
      </c>
      <c r="Q21" s="442" t="str">
        <f t="array" ref="Q21">IF($AE25=0,"",IF(INDEX($AA21:$AD24,1,$AE25)=0,"",INDEX($AF21:$AI23,INDEX($AA21:$AD24,1,$AE25),2)))</f>
        <v/>
      </c>
      <c r="R21" s="443" t="str">
        <f t="array" ref="R21">IF($AE25=0,"",IF(INDEX($AA21:$AD24,1,$AE25)=0,"",INDEX($AF21:$AI23,INDEX($AA21:$AD24,1,$AE25),3)))</f>
        <v/>
      </c>
      <c r="S21" s="444" t="s">
        <v>120</v>
      </c>
      <c r="T21" s="445" t="str">
        <f t="array" ref="T21">IF($AE25=0,"",IF(INDEX($AA21:$AD24,1,$AE25)=0,"",INDEX($AF21:$AI23,INDEX($AA21:$AD24,1,$AE25),4)))</f>
        <v/>
      </c>
      <c r="V21" s="446">
        <f>SUMIFS(FairPlayPoints1,FairPlayTeams1,$C21)+SUMIFS(FairPlayPoints2,FairPlayTeams2,$C21)</f>
        <v>0</v>
      </c>
      <c r="W21" s="447" t="str">
        <f t="shared" ref="W21:W24" si="5">IF($Y21&gt;0,"•","")</f>
        <v/>
      </c>
      <c r="Y21" s="133">
        <f>IF(AND(OR(TRUNC(GrpC!$V$11,4)=TRUNC(GrpC!$V$12,4),TRUNC(GrpC!$V$11,4)=TRUNC(GrpC!$V$13,4),TRUNC(GrpC!$V$11,4)=TRUNC(GrpC!$V$14,4)),VLOOKUP(GrpC!$P$11,GrpC!$P$4:$AC$7,14,0)),1,0)</f>
        <v>0</v>
      </c>
      <c r="Z21" s="133"/>
      <c r="AA21" s="133">
        <f>IF(VLOOKUP($C21,GrpC!$P$18:$X$21,9,0)+VLOOKUP($C21,GrpC!$P$18:$AD$21,15,0)&gt;0,MATCH($C21,GrpC!$P$18:$P$21,0),0)</f>
        <v>0</v>
      </c>
      <c r="AB21" s="133">
        <f>IF(VLOOKUP($C21,GrpC!$P$23:$X$26,9,0)+VLOOKUP($C21,GrpC!$P$23:$AD$26,15,0)&gt;0,MATCH($C21,GrpC!$P$23:$P$26,0),0)</f>
        <v>0</v>
      </c>
      <c r="AC21" s="133">
        <f>IF(VLOOKUP($C21,GrpC!$P$28:$X$31,9,0)+VLOOKUP($C21,GrpC!$P$28:$AD$31,15,0)&gt;0,MATCH($C21,GrpC!$P$28:$P$31,0),0)</f>
        <v>0</v>
      </c>
      <c r="AD21" s="133">
        <f>IF(VLOOKUP($C21,GrpC!$P$33:$X$36,9,0)+VLOOKUP($C21,GrpC!$P$33:$AD$36,15,0)&gt;0,MATCH($C21,GrpC!$P$33:$P$36,0),0)</f>
        <v>0</v>
      </c>
      <c r="AF21" s="133" t="str">
        <f t="array" ref="AF21">IF($AA25&gt;0,GrpC!$Q$18:$T$20,IF($AB25&gt;0,GrpC!$Q$23:$T$25,IF($AC25&gt;0,GrpC!$Q$28:$T$30,IF($AD25&gt;0,GrpC!$Q$33:$T$35,"0"))))</f>
        <v>0</v>
      </c>
      <c r="AG21" s="133"/>
      <c r="AH21" s="133"/>
      <c r="AI21" s="133"/>
    </row>
    <row r="22" ht="14.25" customHeight="1">
      <c r="B22" s="430" t="s">
        <v>105</v>
      </c>
      <c r="C22" s="479" t="str">
        <f>GrpC!$P$12</f>
        <v>England</v>
      </c>
      <c r="D22" s="448">
        <f>GrpC!$Q$12</f>
        <v>6</v>
      </c>
      <c r="E22" s="449">
        <f>GrpC!$R$12</f>
        <v>3</v>
      </c>
      <c r="F22" s="450">
        <f>GrpC!$S$12</f>
        <v>5</v>
      </c>
      <c r="G22" s="451" t="s">
        <v>120</v>
      </c>
      <c r="H22" s="452">
        <f>GrpC!$T$12</f>
        <v>2</v>
      </c>
      <c r="I22" s="453">
        <f>GrpC!$U$12</f>
        <v>2</v>
      </c>
      <c r="L22" s="454" t="str">
        <f>GrpC!$AD$12</f>
        <v/>
      </c>
      <c r="M22" s="455" t="str">
        <f>GrpC!$AE$12</f>
        <v/>
      </c>
      <c r="N22" s="440"/>
      <c r="O22" s="440"/>
      <c r="P22" s="456" t="str">
        <f t="array" ref="P22">IF($AE25=0,"",IF(INDEX($AA21:$AD24,2,$AE25)=0,"",INDEX($AF21:$AI23,INDEX($AA21:$AD24,2,$AE25),1)))</f>
        <v/>
      </c>
      <c r="Q22" s="457" t="str">
        <f t="array" ref="Q22">IF($AE25=0,"",IF(INDEX($AA21:$AD24,2,$AE25)=0,"",INDEX($AF21:$AI23,INDEX($AA21:$AD24,2,$AE25),2)))</f>
        <v/>
      </c>
      <c r="R22" s="458" t="str">
        <f t="array" ref="R22">IF($AE25=0,"",IF(INDEX($AA21:$AD24,2,$AE25)=0,"",INDEX($AF21:$AI23,INDEX($AA21:$AD24,2,$AE25),3)))</f>
        <v/>
      </c>
      <c r="S22" s="459" t="s">
        <v>120</v>
      </c>
      <c r="T22" s="460" t="str">
        <f t="array" ref="T22">IF($AE25=0,"",IF(INDEX($AA21:$AD24,2,$AE25)=0,"",INDEX($AF21:$AI23,INDEX($AA21:$AD24,2,$AE25),4)))</f>
        <v/>
      </c>
      <c r="V22" s="461">
        <f>SUMIFS(FairPlayPoints1,FairPlayTeams1,$C22)+SUMIFS(FairPlayPoints2,FairPlayTeams2,$C22)</f>
        <v>0</v>
      </c>
      <c r="W22" s="462" t="str">
        <f t="shared" si="5"/>
        <v/>
      </c>
      <c r="Y22" s="133">
        <f>IF(AND(OR(TRUNC(GrpC!$V$12,4)=TRUNC(GrpC!$V$11,4),TRUNC(GrpC!$V$12,4)=TRUNC(GrpC!$V$13,4),TRUNC(GrpC!$V$12,4)=TRUNC(GrpC!$V$14,4)),VLOOKUP(GrpC!$P$12,GrpC!$P$4:$AC$7,14,0)),1,0)</f>
        <v>0</v>
      </c>
      <c r="Z22" s="133"/>
      <c r="AA22" s="133">
        <f>IF(VLOOKUP($C22,GrpC!$P$18:$X$21,9,0)+VLOOKUP($C22,GrpC!$P$18:$AD$21,15,0)&gt;0,MATCH($C22,GrpC!$P$18:$P$21,0),0)</f>
        <v>0</v>
      </c>
      <c r="AB22" s="133">
        <f>IF(VLOOKUP($C22,GrpC!$P$23:$X$26,9,0)+VLOOKUP($C22,GrpC!$P$23:$AD$26,15,0)&gt;0,MATCH($C22,GrpC!$P$23:$P$26,0),0)</f>
        <v>0</v>
      </c>
      <c r="AC22" s="133">
        <f>IF(VLOOKUP($C22,GrpC!$P$28:$X$31,9,0)+VLOOKUP($C22,GrpC!$P$28:$AD$31,15,0)&gt;0,MATCH($C22,GrpC!$P$28:$P$31,0),0)</f>
        <v>0</v>
      </c>
      <c r="AD22" s="133">
        <f>IF(VLOOKUP($C22,GrpC!$P$33:$X$36,9,0)+VLOOKUP($C22,GrpC!$P$33:$AD$36,15,0)&gt;0,MATCH($C22,GrpC!$P$33:$P$36,0),0)</f>
        <v>0</v>
      </c>
      <c r="AF22" s="133"/>
      <c r="AG22" s="133"/>
      <c r="AH22" s="133"/>
      <c r="AI22" s="133"/>
    </row>
    <row r="23" ht="14.25" customHeight="1">
      <c r="B23" s="430" t="s">
        <v>121</v>
      </c>
      <c r="C23" s="479" t="str">
        <f>GrpC!$P$13</f>
        <v>Slovenia</v>
      </c>
      <c r="D23" s="448">
        <f>GrpC!$Q$13</f>
        <v>3</v>
      </c>
      <c r="E23" s="449">
        <f>GrpC!$R$13</f>
        <v>-2</v>
      </c>
      <c r="F23" s="450">
        <f>GrpC!$S$13</f>
        <v>1</v>
      </c>
      <c r="G23" s="451" t="s">
        <v>120</v>
      </c>
      <c r="H23" s="452">
        <f>GrpC!$T$13</f>
        <v>3</v>
      </c>
      <c r="I23" s="453">
        <f>GrpC!$U$13</f>
        <v>1</v>
      </c>
      <c r="L23" s="454" t="str">
        <f>GrpC!$AD$13</f>
        <v/>
      </c>
      <c r="M23" s="455" t="str">
        <f>GrpC!$AE$13</f>
        <v/>
      </c>
      <c r="N23" s="440"/>
      <c r="O23" s="440"/>
      <c r="P23" s="456" t="str">
        <f t="array" ref="P23">IF($AE25=0,"",IF(INDEX($AA21:$AD24,3,$AE25)=0,"",INDEX($AF21:$AI23,INDEX($AA21:$AD24,3,$AE25),1)))</f>
        <v/>
      </c>
      <c r="Q23" s="457" t="str">
        <f t="array" ref="Q23">IF($AE25=0,"",IF(INDEX($AA21:$AD24,3,$AE25)=0,"",INDEX($AF21:$AI23,INDEX($AA21:$AD24,3,$AE25),2)))</f>
        <v/>
      </c>
      <c r="R23" s="458" t="str">
        <f t="array" ref="R23">IF($AE25=0,"",IF(INDEX($AA21:$AD24,3,$AE25)=0,"",INDEX($AF21:$AI23,INDEX($AA21:$AD24,3,$AE25),3)))</f>
        <v/>
      </c>
      <c r="S23" s="459" t="s">
        <v>120</v>
      </c>
      <c r="T23" s="460" t="str">
        <f t="array" ref="T23">IF($AE25=0,"",IF(INDEX($AA21:$AD24,3,$AE25)=0,"",INDEX($AF21:$AI23,INDEX($AA21:$AD24,3,$AE25),4)))</f>
        <v/>
      </c>
      <c r="V23" s="461">
        <f>SUMIFS(FairPlayPoints1,FairPlayTeams1,$C23)+SUMIFS(FairPlayPoints2,FairPlayTeams2,$C23)</f>
        <v>0</v>
      </c>
      <c r="W23" s="462" t="str">
        <f t="shared" si="5"/>
        <v/>
      </c>
      <c r="Y23" s="133">
        <f>IF(AND(OR(TRUNC(GrpC!$V$13,4)=TRUNC(GrpC!$V$11,4),TRUNC(GrpC!$V$13,4)=TRUNC(GrpC!$V$12,4),TRUNC(GrpC!$V$13,4)=TRUNC(GrpC!$V$14,4)),VLOOKUP(GrpC!$P$13,GrpC!$P$4:$AC$7,14,0)),1,0)</f>
        <v>0</v>
      </c>
      <c r="Z23" s="133"/>
      <c r="AA23" s="133">
        <f>IF(VLOOKUP($C23,GrpC!$P$18:$X$21,9,0)+VLOOKUP($C23,GrpC!$P$18:$AD$21,15,0)&gt;0,MATCH($C23,GrpC!$P$18:$P$21,0),0)</f>
        <v>0</v>
      </c>
      <c r="AB23" s="133">
        <f>IF(VLOOKUP($C23,GrpC!$P$23:$X$26,9,0)+VLOOKUP($C23,GrpC!$P$23:$AD$26,15,0)&gt;0,MATCH($C23,GrpC!$P$23:$P$26,0),0)</f>
        <v>0</v>
      </c>
      <c r="AC23" s="133">
        <f>IF(VLOOKUP($C23,GrpC!$P$28:$X$31,9,0)+VLOOKUP($C23,GrpC!$P$28:$AD$31,15,0)&gt;0,MATCH($C23,GrpC!$P$28:$P$31,0),0)</f>
        <v>0</v>
      </c>
      <c r="AD23" s="133">
        <f>IF(VLOOKUP($C23,GrpC!$P$33:$X$36,9,0)+VLOOKUP($C23,GrpC!$P$33:$AD$36,15,0)&gt;0,MATCH($C23,GrpC!$P$33:$P$36,0),0)</f>
        <v>0</v>
      </c>
      <c r="AF23" s="133"/>
      <c r="AG23" s="133"/>
      <c r="AH23" s="133"/>
      <c r="AI23" s="133"/>
    </row>
    <row r="24" ht="14.25" customHeight="1">
      <c r="B24" s="430" t="s">
        <v>122</v>
      </c>
      <c r="C24" s="479" t="str">
        <f>GrpC!$P$14</f>
        <v>Serbia</v>
      </c>
      <c r="D24" s="463">
        <f>GrpC!$Q$14</f>
        <v>0</v>
      </c>
      <c r="E24" s="464">
        <f>GrpC!$R$14</f>
        <v>-5</v>
      </c>
      <c r="F24" s="465">
        <f>GrpC!$S$14</f>
        <v>0</v>
      </c>
      <c r="G24" s="466" t="s">
        <v>120</v>
      </c>
      <c r="H24" s="467">
        <f>GrpC!$T$14</f>
        <v>5</v>
      </c>
      <c r="I24" s="468">
        <f>GrpC!$U$14</f>
        <v>0</v>
      </c>
      <c r="L24" s="469" t="str">
        <f>GrpC!$AD$14</f>
        <v/>
      </c>
      <c r="M24" s="470" t="str">
        <f>GrpC!$AE$14</f>
        <v/>
      </c>
      <c r="N24" s="440"/>
      <c r="O24" s="440"/>
      <c r="P24" s="471" t="str">
        <f t="array" ref="P24">IF($AE25=0,"",IF(INDEX($AA21:$AD24,4,$AE25)=0,"",INDEX($AF21:$AI23,INDEX($AA21:$AD24,4,$AE25),1)))</f>
        <v/>
      </c>
      <c r="Q24" s="472" t="str">
        <f t="array" ref="Q24">IF($AE25=0,"",IF(INDEX($AA21:$AD24,4,$AE25)=0,"",INDEX($AF21:$AI23,INDEX($AA21:$AD24,4,$AE25),2)))</f>
        <v/>
      </c>
      <c r="R24" s="473" t="str">
        <f t="array" ref="R24">IF($AE25=0,"",IF(INDEX($AA21:$AD24,4,$AE25)=0,"",INDEX($AF21:$AI23,INDEX($AA21:$AD24,4,$AE25),3)))</f>
        <v/>
      </c>
      <c r="S24" s="474" t="s">
        <v>120</v>
      </c>
      <c r="T24" s="475" t="str">
        <f t="array" ref="T24">IF($AE25=0,"",IF(INDEX($AA21:$AD24,4,$AE25)=0,"",INDEX($AF21:$AI23,INDEX($AA21:$AD24,4,$AE25),4)))</f>
        <v/>
      </c>
      <c r="V24" s="476">
        <f>SUMIFS(FairPlayPoints1,FairPlayTeams1,$C24)+SUMIFS(FairPlayPoints2,FairPlayTeams2,$C24)</f>
        <v>0</v>
      </c>
      <c r="W24" s="477" t="str">
        <f t="shared" si="5"/>
        <v/>
      </c>
      <c r="Y24" s="133">
        <f>IF(AND(OR(TRUNC(GrpC!$V$14,4)=TRUNC(GrpC!$V$11,4),TRUNC(GrpC!$V$14,4)=TRUNC(GrpC!$V$12,4),TRUNC(GrpC!$V$14,4)=TRUNC(GrpC!$V$13,4)),VLOOKUP(GrpC!$P$14,GrpC!$P$4:$AC$7,14,0)),1,0)</f>
        <v>0</v>
      </c>
      <c r="Z24" s="133"/>
      <c r="AA24" s="133">
        <f>IF(VLOOKUP($C24,GrpC!$P$18:$X$21,9,0)+VLOOKUP($C24,GrpC!$P$18:$AD$21,15,0)&gt;0,MATCH($C24,GrpC!$P$18:$P$21,0),0)</f>
        <v>0</v>
      </c>
      <c r="AB24" s="133">
        <f>IF(VLOOKUP($C24,GrpC!$P$23:$X$26,9,0)+VLOOKUP($C24,GrpC!$P$23:$AD$26,15,0)&gt;0,MATCH($C24,GrpC!$P$23:$P$26,0),0)</f>
        <v>0</v>
      </c>
      <c r="AC24" s="133">
        <f>IF(VLOOKUP($C24,GrpC!$P$28:$X$31,9,0)+VLOOKUP($C24,GrpC!$P$28:$AD$31,15,0)&gt;0,MATCH($C24,GrpC!$P$28:$P$31,0),0)</f>
        <v>0</v>
      </c>
      <c r="AD24" s="133">
        <f>IF(VLOOKUP($C24,GrpC!$P$33:$X$36,9,0)+VLOOKUP($C24,GrpC!$P$33:$AD$36,15,0)&gt;0,MATCH($C24,GrpC!$P$33:$P$36,0),0)</f>
        <v>0</v>
      </c>
    </row>
    <row r="25" ht="14.25" customHeight="1">
      <c r="D25" s="133"/>
      <c r="E25" s="133"/>
      <c r="G25" s="133"/>
      <c r="L25" s="133"/>
      <c r="M25" s="133"/>
      <c r="N25" s="133"/>
      <c r="O25" s="133"/>
      <c r="P25" s="133"/>
      <c r="Q25" s="133"/>
      <c r="S25" s="133"/>
      <c r="V25" s="133"/>
      <c r="W25" s="133"/>
      <c r="Y25" s="133"/>
      <c r="Z25" s="133"/>
      <c r="AA25" s="478">
        <f t="shared" ref="AA25:AD25" si="6">SUM(AA21:AA24)</f>
        <v>0</v>
      </c>
      <c r="AB25" s="478">
        <f t="shared" si="6"/>
        <v>0</v>
      </c>
      <c r="AC25" s="478">
        <f t="shared" si="6"/>
        <v>0</v>
      </c>
      <c r="AD25" s="478">
        <f t="shared" si="6"/>
        <v>0</v>
      </c>
      <c r="AE25" s="133">
        <f t="array" ref="AE25">MAX(IF($AA25:$AD25&gt;0,COLUMN($AA25:$AD25)-COLUMN(Z$1),0))</f>
        <v>0</v>
      </c>
    </row>
    <row r="26" ht="14.25" customHeight="1">
      <c r="D26" s="133"/>
      <c r="E26" s="133"/>
      <c r="G26" s="133"/>
      <c r="L26" s="133"/>
      <c r="M26" s="133"/>
      <c r="N26" s="133"/>
      <c r="O26" s="133"/>
      <c r="P26" s="133"/>
      <c r="Q26" s="133"/>
      <c r="S26" s="133"/>
      <c r="V26" s="133"/>
      <c r="W26" s="133"/>
      <c r="Y26" s="133"/>
      <c r="Z26" s="133"/>
    </row>
    <row r="27" ht="14.25" customHeight="1">
      <c r="B27" s="419" t="str">
        <f>IF(OR($AE33&gt;0,$L29&lt;&gt;"",$L30&lt;&gt;"",$L31&lt;&gt;""),"","")</f>
        <v>_x0098_</v>
      </c>
      <c r="C27" s="420" t="str">
        <f>Language!$E$95&amp;" D"</f>
        <v>Group D</v>
      </c>
      <c r="D27" s="421" t="str">
        <f>Language!$E$103</f>
        <v>Total</v>
      </c>
      <c r="E27" s="422"/>
      <c r="F27" s="422"/>
      <c r="G27" s="422"/>
      <c r="H27" s="422"/>
      <c r="I27" s="423"/>
      <c r="J27" s="424" t="str">
        <f>Language!$E$106</f>
        <v>Dir. Comp.(2)</v>
      </c>
      <c r="K27" s="422"/>
      <c r="L27" s="422"/>
      <c r="M27" s="422"/>
      <c r="N27" s="422"/>
      <c r="O27" s="425"/>
      <c r="P27" s="424" t="str">
        <f>Language!$E$107</f>
        <v>Dir. Comp.(3)</v>
      </c>
      <c r="Q27" s="422"/>
      <c r="R27" s="422"/>
      <c r="S27" s="422"/>
      <c r="T27" s="425"/>
      <c r="U27" s="426"/>
      <c r="V27" s="427"/>
      <c r="W27" s="428"/>
      <c r="Y27" s="133"/>
      <c r="Z27" s="133"/>
    </row>
    <row r="28" ht="14.25" customHeight="1">
      <c r="D28" s="163" t="str">
        <f>Language!$E$97</f>
        <v>Pts</v>
      </c>
      <c r="E28" s="133" t="str">
        <f>Language!$E$98</f>
        <v>GD</v>
      </c>
      <c r="F28" s="133" t="str">
        <f>Language!$E$99</f>
        <v>Goals</v>
      </c>
      <c r="I28" s="133" t="str">
        <f>Language!$E$100</f>
        <v>Wins</v>
      </c>
      <c r="L28" s="163" t="str">
        <f>Language!$E$97</f>
        <v>Pts</v>
      </c>
      <c r="M28" s="163" t="str">
        <f>Language!$E$101</f>
        <v>Pen</v>
      </c>
      <c r="N28" s="163"/>
      <c r="O28" s="163"/>
      <c r="P28" s="163" t="str">
        <f>Language!$E$97</f>
        <v>Pts</v>
      </c>
      <c r="Q28" s="133" t="str">
        <f>Language!$E$98</f>
        <v>GD</v>
      </c>
      <c r="R28" s="133" t="str">
        <f>Language!$E$99</f>
        <v>Goals</v>
      </c>
      <c r="V28" s="133" t="str">
        <f>Language!$E$104</f>
        <v>Fair Play</v>
      </c>
      <c r="W28" s="1" t="str">
        <f>Language!$E$105</f>
        <v>Not clear</v>
      </c>
      <c r="Y28" s="133"/>
      <c r="Z28" s="133"/>
    </row>
    <row r="29" ht="14.25" customHeight="1">
      <c r="B29" s="430" t="s">
        <v>104</v>
      </c>
      <c r="C29" s="479" t="str">
        <f>GrpD!$P$11</f>
        <v>Netherlands</v>
      </c>
      <c r="D29" s="432">
        <f>GrpD!$Q$11</f>
        <v>9</v>
      </c>
      <c r="E29" s="433">
        <f>GrpD!$R$11</f>
        <v>4</v>
      </c>
      <c r="F29" s="434">
        <f>GrpD!$S$11</f>
        <v>5</v>
      </c>
      <c r="G29" s="435" t="s">
        <v>120</v>
      </c>
      <c r="H29" s="436">
        <f>GrpD!$T$11</f>
        <v>1</v>
      </c>
      <c r="I29" s="437">
        <f>GrpD!$U$11</f>
        <v>3</v>
      </c>
      <c r="L29" s="438" t="str">
        <f>GrpD!$AD$11</f>
        <v/>
      </c>
      <c r="M29" s="439" t="str">
        <f>GrpD!$AE$11</f>
        <v/>
      </c>
      <c r="N29" s="440"/>
      <c r="O29" s="440"/>
      <c r="P29" s="441" t="str">
        <f t="array" ref="P29">IF($AE33=0,"",IF(INDEX($AA29:$AD32,1,$AE33)=0,"",INDEX($AF29:$AI31,INDEX($AA29:$AD32,1,$AE33),1)))</f>
        <v/>
      </c>
      <c r="Q29" s="442" t="str">
        <f t="array" ref="Q29">IF($AE33=0,"",IF(INDEX($AA29:$AD32,1,$AE33)=0,"",INDEX($AF29:$AI31,INDEX($AA29:$AD32,1,$AE33),2)))</f>
        <v/>
      </c>
      <c r="R29" s="443" t="str">
        <f t="array" ref="R29">IF($AE33=0,"",IF(INDEX($AA29:$AD32,1,$AE33)=0,"",INDEX($AF29:$AI31,INDEX($AA29:$AD32,1,$AE33),3)))</f>
        <v/>
      </c>
      <c r="S29" s="444" t="s">
        <v>120</v>
      </c>
      <c r="T29" s="445" t="str">
        <f t="array" ref="T29">IF($AE33=0,"",IF(INDEX($AA29:$AD32,1,$AE33)=0,"",INDEX($AF29:$AI31,INDEX($AA29:$AD32,1,$AE33),4)))</f>
        <v/>
      </c>
      <c r="V29" s="446">
        <f>SUMIFS(FairPlayPoints1,FairPlayTeams1,$C29)+SUMIFS(FairPlayPoints2,FairPlayTeams2,$C29)</f>
        <v>0</v>
      </c>
      <c r="W29" s="447" t="str">
        <f t="shared" ref="W29:W32" si="7">IF($Y29&gt;0,"•","")</f>
        <v/>
      </c>
      <c r="Y29" s="133">
        <f>IF(AND(OR(TRUNC(GrpD!$V$11,4)=TRUNC(GrpD!$V$12,4),TRUNC(GrpD!$V$11,4)=TRUNC(GrpD!$V$13,4),TRUNC(GrpD!$V$11,4)=TRUNC(GrpD!$V$14,4)),VLOOKUP(GrpD!$P$11,GrpD!$P$4:$AC$7,14,0)),1,0)</f>
        <v>0</v>
      </c>
      <c r="Z29" s="133"/>
      <c r="AA29" s="133">
        <f>IF(VLOOKUP($C29,GrpD!$P$18:$X$21,9,0)+VLOOKUP($C29,GrpD!$P$18:$AD$21,15,0)&gt;0,MATCH($C29,GrpD!$P$18:$P$21,0),0)</f>
        <v>0</v>
      </c>
      <c r="AB29" s="133">
        <f>IF(VLOOKUP($C29,GrpD!$P$23:$X$26,9,0)+VLOOKUP($C29,GrpD!$P$23:$AD$26,15,0)&gt;0,MATCH($C29,GrpD!$P$23:$P$26,0),0)</f>
        <v>0</v>
      </c>
      <c r="AC29" s="133">
        <f>IF(VLOOKUP($C29,GrpD!$P$28:$X$31,9,0)+VLOOKUP($C29,GrpD!$P$28:$AD$31,15,0)&gt;0,MATCH($C29,GrpD!$P$28:$P$31,0),0)</f>
        <v>0</v>
      </c>
      <c r="AD29" s="133">
        <f>IF(VLOOKUP($C29,GrpD!$P$33:$X$36,9,0)+VLOOKUP($C29,GrpD!$P$33:$AD$36,15,0)&gt;0,MATCH($C29,GrpD!$P$33:$P$36,0),0)</f>
        <v>0</v>
      </c>
      <c r="AF29" s="133" t="str">
        <f t="array" ref="AF29">IF($AA33&gt;0,GrpD!$Q$18:$T$20,IF($AB33&gt;0,GrpD!$Q$23:$T$25,IF($AC33&gt;0,GrpD!$Q$28:$T$30,IF($AD33&gt;0,GrpD!$Q$33:$T$35,"0"))))</f>
        <v>0</v>
      </c>
      <c r="AG29" s="133"/>
      <c r="AH29" s="133"/>
      <c r="AI29" s="133"/>
    </row>
    <row r="30" ht="14.25" customHeight="1">
      <c r="B30" s="430" t="s">
        <v>105</v>
      </c>
      <c r="C30" s="479" t="str">
        <f>GrpD!$P$12</f>
        <v>France</v>
      </c>
      <c r="D30" s="448">
        <f>GrpD!$Q$12</f>
        <v>6</v>
      </c>
      <c r="E30" s="449">
        <f>GrpD!$R$12</f>
        <v>4</v>
      </c>
      <c r="F30" s="450">
        <f>GrpD!$S$12</f>
        <v>6</v>
      </c>
      <c r="G30" s="451" t="s">
        <v>120</v>
      </c>
      <c r="H30" s="452">
        <f>GrpD!$T$12</f>
        <v>2</v>
      </c>
      <c r="I30" s="453">
        <f>GrpD!$U$12</f>
        <v>2</v>
      </c>
      <c r="L30" s="454" t="str">
        <f>GrpD!$AD$12</f>
        <v/>
      </c>
      <c r="M30" s="455" t="str">
        <f>GrpD!$AE$12</f>
        <v/>
      </c>
      <c r="N30" s="440"/>
      <c r="O30" s="440"/>
      <c r="P30" s="456" t="str">
        <f t="array" ref="P30">IF($AE33=0,"",IF(INDEX($AA29:$AD32,2,$AE33)=0,"",INDEX($AF29:$AI31,INDEX($AA29:$AD32,2,$AE33),1)))</f>
        <v/>
      </c>
      <c r="Q30" s="457" t="str">
        <f t="array" ref="Q30">IF($AE33=0,"",IF(INDEX($AA29:$AD32,2,$AE33)=0,"",INDEX($AF29:$AI31,INDEX($AA29:$AD32,2,$AE33),2)))</f>
        <v/>
      </c>
      <c r="R30" s="458" t="str">
        <f t="array" ref="R30">IF($AE33=0,"",IF(INDEX($AA29:$AD32,2,$AE33)=0,"",INDEX($AF29:$AI31,INDEX($AA29:$AD32,2,$AE33),3)))</f>
        <v/>
      </c>
      <c r="S30" s="459" t="s">
        <v>120</v>
      </c>
      <c r="T30" s="460" t="str">
        <f t="array" ref="T30">IF($AE33=0,"",IF(INDEX($AA29:$AD32,2,$AE33)=0,"",INDEX($AF29:$AI31,INDEX($AA29:$AD32,2,$AE33),4)))</f>
        <v/>
      </c>
      <c r="V30" s="461">
        <f>SUMIFS(FairPlayPoints1,FairPlayTeams1,$C30)+SUMIFS(FairPlayPoints2,FairPlayTeams2,$C30)</f>
        <v>0</v>
      </c>
      <c r="W30" s="462" t="str">
        <f t="shared" si="7"/>
        <v/>
      </c>
      <c r="Y30" s="133">
        <f>IF(AND(OR(TRUNC(GrpD!$V$12,4)=TRUNC(GrpD!$V$11,4),TRUNC(GrpD!$V$12,4)=TRUNC(GrpD!$V$13,4),TRUNC(GrpD!$V$12,4)=TRUNC(GrpD!$V$14,4)),VLOOKUP(GrpD!$P$12,GrpD!$P$4:$AC$7,14,0)),1,0)</f>
        <v>0</v>
      </c>
      <c r="Z30" s="133"/>
      <c r="AA30" s="133">
        <f>IF(VLOOKUP($C30,GrpD!$P$18:$X$21,9,0)+VLOOKUP($C30,GrpD!$P$18:$AD$21,15,0)&gt;0,MATCH($C30,GrpD!$P$18:$P$21,0),0)</f>
        <v>0</v>
      </c>
      <c r="AB30" s="133">
        <f>IF(VLOOKUP($C30,GrpD!$P$23:$X$26,9,0)+VLOOKUP($C30,GrpD!$P$23:$AD$26,15,0)&gt;0,MATCH($C30,GrpD!$P$23:$P$26,0),0)</f>
        <v>0</v>
      </c>
      <c r="AC30" s="133">
        <f>IF(VLOOKUP($C30,GrpD!$P$28:$X$31,9,0)+VLOOKUP($C30,GrpD!$P$28:$AD$31,15,0)&gt;0,MATCH($C30,GrpD!$P$28:$P$31,0),0)</f>
        <v>0</v>
      </c>
      <c r="AD30" s="133">
        <f>IF(VLOOKUP($C30,GrpD!$P$33:$X$36,9,0)+VLOOKUP($C30,GrpD!$P$33:$AD$36,15,0)&gt;0,MATCH($C30,GrpD!$P$33:$P$36,0),0)</f>
        <v>0</v>
      </c>
      <c r="AF30" s="133"/>
      <c r="AG30" s="133"/>
      <c r="AH30" s="133"/>
      <c r="AI30" s="133"/>
    </row>
    <row r="31" ht="14.25" customHeight="1">
      <c r="B31" s="430" t="s">
        <v>121</v>
      </c>
      <c r="C31" s="479" t="str">
        <f>GrpD!$P$13</f>
        <v>Austria</v>
      </c>
      <c r="D31" s="448">
        <f>GrpD!$Q$13</f>
        <v>1</v>
      </c>
      <c r="E31" s="449">
        <f>GrpD!$R$13</f>
        <v>-3</v>
      </c>
      <c r="F31" s="450">
        <f>GrpD!$S$13</f>
        <v>0</v>
      </c>
      <c r="G31" s="451" t="s">
        <v>120</v>
      </c>
      <c r="H31" s="452">
        <f>GrpD!$T$13</f>
        <v>3</v>
      </c>
      <c r="I31" s="453">
        <f>GrpD!$U$13</f>
        <v>0</v>
      </c>
      <c r="L31" s="454">
        <f>GrpD!$AD$13</f>
        <v>1</v>
      </c>
      <c r="M31" s="455" t="str">
        <f>GrpD!$AE$13</f>
        <v/>
      </c>
      <c r="N31" s="440"/>
      <c r="O31" s="440"/>
      <c r="P31" s="456" t="str">
        <f t="array" ref="P31">IF($AE33=0,"",IF(INDEX($AA29:$AD32,3,$AE33)=0,"",INDEX($AF29:$AI31,INDEX($AA29:$AD32,3,$AE33),1)))</f>
        <v/>
      </c>
      <c r="Q31" s="457" t="str">
        <f t="array" ref="Q31">IF($AE33=0,"",IF(INDEX($AA29:$AD32,3,$AE33)=0,"",INDEX($AF29:$AI31,INDEX($AA29:$AD32,3,$AE33),2)))</f>
        <v/>
      </c>
      <c r="R31" s="458" t="str">
        <f t="array" ref="R31">IF($AE33=0,"",IF(INDEX($AA29:$AD32,3,$AE33)=0,"",INDEX($AF29:$AI31,INDEX($AA29:$AD32,3,$AE33),3)))</f>
        <v/>
      </c>
      <c r="S31" s="459" t="s">
        <v>120</v>
      </c>
      <c r="T31" s="460" t="str">
        <f t="array" ref="T31">IF($AE33=0,"",IF(INDEX($AA29:$AD32,3,$AE33)=0,"",INDEX($AF29:$AI31,INDEX($AA29:$AD32,3,$AE33),4)))</f>
        <v/>
      </c>
      <c r="V31" s="461">
        <f>SUMIFS(FairPlayPoints1,FairPlayTeams1,$C31)+SUMIFS(FairPlayPoints2,FairPlayTeams2,$C31)</f>
        <v>0</v>
      </c>
      <c r="W31" s="462" t="str">
        <f t="shared" si="7"/>
        <v/>
      </c>
      <c r="Y31" s="133">
        <f>IF(AND(OR(TRUNC(GrpD!$V$13,4)=TRUNC(GrpD!$V$11,4),TRUNC(GrpD!$V$13,4)=TRUNC(GrpD!$V$12,4),TRUNC(GrpD!$V$13,4)=TRUNC(GrpD!$V$14,4)),VLOOKUP(GrpD!$P$13,GrpD!$P$4:$AC$7,14,0)),1,0)</f>
        <v>0</v>
      </c>
      <c r="Z31" s="133"/>
      <c r="AA31" s="133">
        <f>IF(VLOOKUP($C31,GrpD!$P$18:$X$21,9,0)+VLOOKUP($C31,GrpD!$P$18:$AD$21,15,0)&gt;0,MATCH($C31,GrpD!$P$18:$P$21,0),0)</f>
        <v>0</v>
      </c>
      <c r="AB31" s="133">
        <f>IF(VLOOKUP($C31,GrpD!$P$23:$X$26,9,0)+VLOOKUP($C31,GrpD!$P$23:$AD$26,15,0)&gt;0,MATCH($C31,GrpD!$P$23:$P$26,0),0)</f>
        <v>0</v>
      </c>
      <c r="AC31" s="133">
        <f>IF(VLOOKUP($C31,GrpD!$P$28:$X$31,9,0)+VLOOKUP($C31,GrpD!$P$28:$AD$31,15,0)&gt;0,MATCH($C31,GrpD!$P$28:$P$31,0),0)</f>
        <v>0</v>
      </c>
      <c r="AD31" s="133">
        <f>IF(VLOOKUP($C31,GrpD!$P$33:$X$36,9,0)+VLOOKUP($C31,GrpD!$P$33:$AD$36,15,0)&gt;0,MATCH($C31,GrpD!$P$33:$P$36,0),0)</f>
        <v>0</v>
      </c>
      <c r="AF31" s="133"/>
      <c r="AG31" s="133"/>
      <c r="AH31" s="133"/>
      <c r="AI31" s="133"/>
    </row>
    <row r="32" ht="14.25" customHeight="1">
      <c r="B32" s="430" t="s">
        <v>122</v>
      </c>
      <c r="C32" s="479" t="str">
        <f>GrpD!$P$14</f>
        <v>Poland</v>
      </c>
      <c r="D32" s="463">
        <f>GrpD!$Q$14</f>
        <v>1</v>
      </c>
      <c r="E32" s="464">
        <f>GrpD!$R$14</f>
        <v>-5</v>
      </c>
      <c r="F32" s="465">
        <f>GrpD!$S$14</f>
        <v>0</v>
      </c>
      <c r="G32" s="466" t="s">
        <v>120</v>
      </c>
      <c r="H32" s="467">
        <f>GrpD!$T$14</f>
        <v>5</v>
      </c>
      <c r="I32" s="468">
        <f>GrpD!$U$14</f>
        <v>0</v>
      </c>
      <c r="L32" s="469">
        <f>GrpD!$AD$14</f>
        <v>1</v>
      </c>
      <c r="M32" s="470" t="str">
        <f>GrpD!$AE$14</f>
        <v/>
      </c>
      <c r="N32" s="440"/>
      <c r="O32" s="440"/>
      <c r="P32" s="471" t="str">
        <f t="array" ref="P32">IF($AE33=0,"",IF(INDEX($AA29:$AD32,4,$AE33)=0,"",INDEX($AF29:$AI31,INDEX($AA29:$AD32,4,$AE33),1)))</f>
        <v/>
      </c>
      <c r="Q32" s="472" t="str">
        <f t="array" ref="Q32">IF($AE33=0,"",IF(INDEX($AA29:$AD32,4,$AE33)=0,"",INDEX($AF29:$AI31,INDEX($AA29:$AD32,4,$AE33),2)))</f>
        <v/>
      </c>
      <c r="R32" s="473" t="str">
        <f t="array" ref="R32">IF($AE33=0,"",IF(INDEX($AA29:$AD32,4,$AE33)=0,"",INDEX($AF29:$AI31,INDEX($AA29:$AD32,4,$AE33),3)))</f>
        <v/>
      </c>
      <c r="S32" s="474" t="s">
        <v>120</v>
      </c>
      <c r="T32" s="475" t="str">
        <f t="array" ref="T32">IF($AE33=0,"",IF(INDEX($AA29:$AD32,4,$AE33)=0,"",INDEX($AF29:$AI31,INDEX($AA29:$AD32,4,$AE33),4)))</f>
        <v/>
      </c>
      <c r="V32" s="476">
        <f>SUMIFS(FairPlayPoints1,FairPlayTeams1,$C32)+SUMIFS(FairPlayPoints2,FairPlayTeams2,$C32)</f>
        <v>0</v>
      </c>
      <c r="W32" s="477" t="str">
        <f t="shared" si="7"/>
        <v/>
      </c>
      <c r="Y32" s="133">
        <f>IF(AND(OR(TRUNC(GrpD!$V$14,4)=TRUNC(GrpD!$V$11,4),TRUNC(GrpD!$V$14,4)=TRUNC(GrpD!$V$12,4),TRUNC(GrpD!$V$14,4)=TRUNC(GrpD!$V$13,4)),VLOOKUP(GrpD!$P$14,GrpD!$P$4:$AC$7,14,0)),1,0)</f>
        <v>0</v>
      </c>
      <c r="Z32" s="133"/>
      <c r="AA32" s="133">
        <f>IF(VLOOKUP($C32,GrpD!$P$18:$X$21,9,0)+VLOOKUP($C32,GrpD!$P$18:$AD$21,15,0)&gt;0,MATCH($C32,GrpD!$P$18:$P$21,0),0)</f>
        <v>0</v>
      </c>
      <c r="AB32" s="133">
        <f>IF(VLOOKUP($C32,GrpD!$P$23:$X$26,9,0)+VLOOKUP($C32,GrpD!$P$23:$AD$26,15,0)&gt;0,MATCH($C32,GrpD!$P$23:$P$26,0),0)</f>
        <v>0</v>
      </c>
      <c r="AC32" s="133">
        <f>IF(VLOOKUP($C32,GrpD!$P$28:$X$31,9,0)+VLOOKUP($C32,GrpD!$P$28:$AD$31,15,0)&gt;0,MATCH($C32,GrpD!$P$28:$P$31,0),0)</f>
        <v>0</v>
      </c>
      <c r="AD32" s="133">
        <f>IF(VLOOKUP($C32,GrpD!$P$33:$X$36,9,0)+VLOOKUP($C32,GrpD!$P$33:$AD$36,15,0)&gt;0,MATCH($C32,GrpD!$P$33:$P$36,0),0)</f>
        <v>0</v>
      </c>
    </row>
    <row r="33" ht="14.25" customHeight="1">
      <c r="D33" s="133"/>
      <c r="E33" s="133"/>
      <c r="G33" s="133"/>
      <c r="L33" s="133"/>
      <c r="M33" s="133"/>
      <c r="N33" s="133"/>
      <c r="O33" s="133"/>
      <c r="P33" s="133"/>
      <c r="Q33" s="133"/>
      <c r="S33" s="133"/>
      <c r="V33" s="133"/>
      <c r="W33" s="133"/>
      <c r="Y33" s="133"/>
      <c r="Z33" s="133"/>
      <c r="AA33" s="478">
        <f t="shared" ref="AA33:AD33" si="8">SUM(AA29:AA32)</f>
        <v>0</v>
      </c>
      <c r="AB33" s="478">
        <f t="shared" si="8"/>
        <v>0</v>
      </c>
      <c r="AC33" s="478">
        <f t="shared" si="8"/>
        <v>0</v>
      </c>
      <c r="AD33" s="478">
        <f t="shared" si="8"/>
        <v>0</v>
      </c>
      <c r="AE33" s="133">
        <f t="array" ref="AE33">MAX(IF($AA33:$AD33&gt;0,COLUMN($AA33:$AD33)-COLUMN(Z$1),0))</f>
        <v>0</v>
      </c>
    </row>
    <row r="34" ht="14.25" customHeight="1">
      <c r="D34" s="133"/>
      <c r="E34" s="133"/>
      <c r="G34" s="133"/>
      <c r="L34" s="133"/>
      <c r="M34" s="133"/>
      <c r="N34" s="133"/>
      <c r="O34" s="133"/>
      <c r="P34" s="133"/>
      <c r="Q34" s="133"/>
      <c r="S34" s="133"/>
      <c r="V34" s="133"/>
      <c r="W34" s="133"/>
      <c r="Y34" s="133"/>
      <c r="Z34" s="133"/>
    </row>
    <row r="35" ht="14.25" customHeight="1">
      <c r="B35" s="419" t="str">
        <f>IF(OR($AE41&gt;0,$L37&lt;&gt;"",$L38&lt;&gt;"",$L39&lt;&gt;""),"","")</f>
        <v/>
      </c>
      <c r="C35" s="420" t="str">
        <f>Language!$E$95&amp;" E"</f>
        <v>Group E</v>
      </c>
      <c r="D35" s="421" t="str">
        <f>Language!$E$103</f>
        <v>Total</v>
      </c>
      <c r="E35" s="422"/>
      <c r="F35" s="422"/>
      <c r="G35" s="422"/>
      <c r="H35" s="422"/>
      <c r="I35" s="423"/>
      <c r="J35" s="424" t="str">
        <f>Language!$E$106</f>
        <v>Dir. Comp.(2)</v>
      </c>
      <c r="K35" s="422"/>
      <c r="L35" s="422"/>
      <c r="M35" s="422"/>
      <c r="N35" s="422"/>
      <c r="O35" s="425"/>
      <c r="P35" s="424" t="str">
        <f>Language!$E$107</f>
        <v>Dir. Comp.(3)</v>
      </c>
      <c r="Q35" s="422"/>
      <c r="R35" s="422"/>
      <c r="S35" s="422"/>
      <c r="T35" s="425"/>
      <c r="U35" s="426"/>
      <c r="V35" s="427"/>
      <c r="W35" s="428"/>
      <c r="Y35" s="133"/>
      <c r="Z35" s="133"/>
    </row>
    <row r="36" ht="14.25" customHeight="1">
      <c r="D36" s="163" t="str">
        <f>Language!$E$97</f>
        <v>Pts</v>
      </c>
      <c r="E36" s="133" t="str">
        <f>Language!$E$98</f>
        <v>GD</v>
      </c>
      <c r="F36" s="133" t="str">
        <f>Language!$E$99</f>
        <v>Goals</v>
      </c>
      <c r="I36" s="133" t="str">
        <f>Language!$E$100</f>
        <v>Wins</v>
      </c>
      <c r="L36" s="163" t="str">
        <f>Language!$E$97</f>
        <v>Pts</v>
      </c>
      <c r="M36" s="163" t="str">
        <f>Language!$E$101</f>
        <v>Pen</v>
      </c>
      <c r="N36" s="163"/>
      <c r="O36" s="163"/>
      <c r="P36" s="163" t="str">
        <f>Language!$E$97</f>
        <v>Pts</v>
      </c>
      <c r="Q36" s="133" t="str">
        <f>Language!$E$98</f>
        <v>GD</v>
      </c>
      <c r="R36" s="133" t="str">
        <f>Language!$E$99</f>
        <v>Goals</v>
      </c>
      <c r="V36" s="133" t="str">
        <f>Language!$E$104</f>
        <v>Fair Play</v>
      </c>
      <c r="W36" s="1" t="str">
        <f>Language!$E$105</f>
        <v>Not clear</v>
      </c>
      <c r="Y36" s="133"/>
      <c r="Z36" s="133"/>
    </row>
    <row r="37" ht="14.25" customHeight="1">
      <c r="B37" s="430" t="s">
        <v>104</v>
      </c>
      <c r="C37" s="479" t="str">
        <f>GrpE!$P$11</f>
        <v>Belgium</v>
      </c>
      <c r="D37" s="432">
        <f>GrpE!$Q$11</f>
        <v>9</v>
      </c>
      <c r="E37" s="433">
        <f>GrpE!$R$11</f>
        <v>4</v>
      </c>
      <c r="F37" s="434">
        <f>GrpE!$S$11</f>
        <v>5</v>
      </c>
      <c r="G37" s="435" t="s">
        <v>120</v>
      </c>
      <c r="H37" s="436">
        <f>GrpE!$T$11</f>
        <v>1</v>
      </c>
      <c r="I37" s="437">
        <f>GrpE!$U$11</f>
        <v>3</v>
      </c>
      <c r="L37" s="438" t="str">
        <f>GrpE!$AD$11</f>
        <v/>
      </c>
      <c r="M37" s="439" t="str">
        <f>GrpE!$AE$11</f>
        <v/>
      </c>
      <c r="N37" s="440"/>
      <c r="O37" s="440"/>
      <c r="P37" s="441" t="str">
        <f t="array" ref="P37">IF($AE41=0,"",IF(INDEX($AA37:$AD40,1,$AE41)=0,"",INDEX($AF37:$AI39,INDEX($AA37:$AD40,1,$AE41),1)))</f>
        <v/>
      </c>
      <c r="Q37" s="442" t="str">
        <f t="array" ref="Q37">IF($AE41=0,"",IF(INDEX($AA37:$AD40,1,$AE41)=0,"",INDEX($AF37:$AI39,INDEX($AA37:$AD40,1,$AE41),2)))</f>
        <v/>
      </c>
      <c r="R37" s="443" t="str">
        <f t="array" ref="R37">IF($AE41=0,"",IF(INDEX($AA37:$AD40,1,$AE41)=0,"",INDEX($AF37:$AI39,INDEX($AA37:$AD40,1,$AE41),3)))</f>
        <v/>
      </c>
      <c r="S37" s="444" t="s">
        <v>120</v>
      </c>
      <c r="T37" s="445" t="str">
        <f t="array" ref="T37">IF($AE41=0,"",IF(INDEX($AA37:$AD40,1,$AE41)=0,"",INDEX($AF37:$AI39,INDEX($AA37:$AD40,1,$AE41),4)))</f>
        <v/>
      </c>
      <c r="V37" s="446">
        <f>SUMIFS(FairPlayPoints1,FairPlayTeams1,$C37)+SUMIFS(FairPlayPoints2,FairPlayTeams2,$C37)</f>
        <v>0</v>
      </c>
      <c r="W37" s="447" t="str">
        <f t="shared" ref="W37:W40" si="9">IF($Y37&gt;0,"•","")</f>
        <v/>
      </c>
      <c r="Y37" s="133">
        <f>IF(AND(OR(TRUNC(GrpE!$V$11,4)=TRUNC(GrpE!$V$12,4),TRUNC(GrpE!$V$11,4)=TRUNC(GrpE!$V$13,4),TRUNC(GrpE!$V$11,4)=TRUNC(GrpE!$V$14,4)),VLOOKUP(GrpE!$P$11,GrpE!$P$4:$AC$7,14,0)),1,0)</f>
        <v>0</v>
      </c>
      <c r="Z37" s="133"/>
      <c r="AA37" s="133">
        <f>IF(VLOOKUP($C37,GrpE!$P$18:$X$21,9,0)+VLOOKUP($C37,GrpE!$P$18:$AD$21,15,0)&gt;0,MATCH($C37,GrpE!$P$18:$P$21,0),0)</f>
        <v>0</v>
      </c>
      <c r="AB37" s="133">
        <f>IF(VLOOKUP($C37,GrpE!$P$23:$X$26,9,0)+VLOOKUP($C37,GrpE!$P$23:$AD$26,15,0)&gt;0,MATCH($C37,GrpE!$P$23:$P$26,0),0)</f>
        <v>0</v>
      </c>
      <c r="AC37" s="133">
        <f>IF(VLOOKUP($C37,GrpE!$P$28:$X$31,9,0)+VLOOKUP($C37,GrpE!$P$28:$AD$31,15,0)&gt;0,MATCH($C37,GrpE!$P$28:$P$31,0),0)</f>
        <v>0</v>
      </c>
      <c r="AD37" s="133">
        <f>IF(VLOOKUP($C37,GrpE!$P$33:$X$36,9,0)+VLOOKUP($C37,GrpE!$P$33:$AD$36,15,0)&gt;0,MATCH($C37,GrpE!$P$33:$P$36,0),0)</f>
        <v>0</v>
      </c>
      <c r="AF37" s="133" t="str">
        <f t="array" ref="AF37">IF($AA41&gt;0,GrpE!$Q$18:$T$20,IF($AB41&gt;0,GrpE!$Q$23:$T$25,IF($AC41&gt;0,GrpE!$Q$28:$T$30,IF($AD41&gt;0,GrpE!$Q$33:$T$35,"0"))))</f>
        <v>0</v>
      </c>
      <c r="AG37" s="133"/>
      <c r="AH37" s="133"/>
      <c r="AI37" s="133"/>
    </row>
    <row r="38" ht="14.25" customHeight="1">
      <c r="B38" s="430" t="s">
        <v>105</v>
      </c>
      <c r="C38" s="479" t="str">
        <f>GrpE!$P$12</f>
        <v>Slovakia</v>
      </c>
      <c r="D38" s="448">
        <f>GrpE!$Q$12</f>
        <v>4</v>
      </c>
      <c r="E38" s="449">
        <f>GrpE!$R$12</f>
        <v>-1</v>
      </c>
      <c r="F38" s="450">
        <f>GrpE!$S$12</f>
        <v>2</v>
      </c>
      <c r="G38" s="451" t="s">
        <v>120</v>
      </c>
      <c r="H38" s="452">
        <f>GrpE!$T$12</f>
        <v>3</v>
      </c>
      <c r="I38" s="453">
        <f>GrpE!$U$12</f>
        <v>1</v>
      </c>
      <c r="L38" s="454" t="str">
        <f>GrpE!$AD$12</f>
        <v/>
      </c>
      <c r="M38" s="455" t="str">
        <f>GrpE!$AE$12</f>
        <v/>
      </c>
      <c r="N38" s="440"/>
      <c r="O38" s="440"/>
      <c r="P38" s="456" t="str">
        <f t="array" ref="P38">IF($AE41=0,"",IF(INDEX($AA37:$AD40,2,$AE41)=0,"",INDEX($AF37:$AI39,INDEX($AA37:$AD40,2,$AE41),1)))</f>
        <v/>
      </c>
      <c r="Q38" s="457" t="str">
        <f t="array" ref="Q38">IF($AE41=0,"",IF(INDEX($AA37:$AD40,2,$AE41)=0,"",INDEX($AF37:$AI39,INDEX($AA37:$AD40,2,$AE41),2)))</f>
        <v/>
      </c>
      <c r="R38" s="458" t="str">
        <f t="array" ref="R38">IF($AE41=0,"",IF(INDEX($AA37:$AD40,2,$AE41)=0,"",INDEX($AF37:$AI39,INDEX($AA37:$AD40,2,$AE41),3)))</f>
        <v/>
      </c>
      <c r="S38" s="459" t="s">
        <v>120</v>
      </c>
      <c r="T38" s="460" t="str">
        <f t="array" ref="T38">IF($AE41=0,"",IF(INDEX($AA37:$AD40,2,$AE41)=0,"",INDEX($AF37:$AI39,INDEX($AA37:$AD40,2,$AE41),4)))</f>
        <v/>
      </c>
      <c r="V38" s="461">
        <f>SUMIFS(FairPlayPoints1,FairPlayTeams1,$C38)+SUMIFS(FairPlayPoints2,FairPlayTeams2,$C38)</f>
        <v>0</v>
      </c>
      <c r="W38" s="462" t="str">
        <f t="shared" si="9"/>
        <v/>
      </c>
      <c r="Y38" s="133">
        <f>IF(AND(OR(TRUNC(GrpE!$V$12,4)=TRUNC(GrpE!$V$11,4),TRUNC(GrpE!$V$12,4)=TRUNC(GrpE!$V$13,4),TRUNC(GrpE!$V$12,4)=TRUNC(GrpE!$V$14,4)),VLOOKUP(GrpE!$P$12,GrpE!$P$4:$AC$7,14,0)),1,0)</f>
        <v>0</v>
      </c>
      <c r="Z38" s="133"/>
      <c r="AA38" s="133">
        <f>IF(VLOOKUP($C38,GrpE!$P$18:$X$21,9,0)+VLOOKUP($C38,GrpE!$P$18:$AD$21,15,0)&gt;0,MATCH($C38,GrpE!$P$18:$P$21,0),0)</f>
        <v>0</v>
      </c>
      <c r="AB38" s="133">
        <f>IF(VLOOKUP($C38,GrpE!$P$23:$X$26,9,0)+VLOOKUP($C38,GrpE!$P$23:$AD$26,15,0)&gt;0,MATCH($C38,GrpE!$P$23:$P$26,0),0)</f>
        <v>0</v>
      </c>
      <c r="AC38" s="133">
        <f>IF(VLOOKUP($C38,GrpE!$P$28:$X$31,9,0)+VLOOKUP($C38,GrpE!$P$28:$AD$31,15,0)&gt;0,MATCH($C38,GrpE!$P$28:$P$31,0),0)</f>
        <v>0</v>
      </c>
      <c r="AD38" s="133">
        <f>IF(VLOOKUP($C38,GrpE!$P$33:$X$36,9,0)+VLOOKUP($C38,GrpE!$P$33:$AD$36,15,0)&gt;0,MATCH($C38,GrpE!$P$33:$P$36,0),0)</f>
        <v>0</v>
      </c>
      <c r="AF38" s="133"/>
      <c r="AG38" s="133"/>
      <c r="AH38" s="133"/>
      <c r="AI38" s="133"/>
    </row>
    <row r="39" ht="14.25" customHeight="1">
      <c r="B39" s="430" t="s">
        <v>121</v>
      </c>
      <c r="C39" s="479" t="str">
        <f>GrpE!$P$13</f>
        <v>Romania</v>
      </c>
      <c r="D39" s="448">
        <f>GrpE!$Q$13</f>
        <v>2</v>
      </c>
      <c r="E39" s="449">
        <f>GrpE!$R$13</f>
        <v>-1</v>
      </c>
      <c r="F39" s="450">
        <f>GrpE!$S$13</f>
        <v>2</v>
      </c>
      <c r="G39" s="451" t="s">
        <v>120</v>
      </c>
      <c r="H39" s="452">
        <f>GrpE!$T$13</f>
        <v>3</v>
      </c>
      <c r="I39" s="453">
        <f>GrpE!$U$13</f>
        <v>0</v>
      </c>
      <c r="L39" s="454" t="str">
        <f>GrpE!$AD$13</f>
        <v/>
      </c>
      <c r="M39" s="455" t="str">
        <f>GrpE!$AE$13</f>
        <v/>
      </c>
      <c r="N39" s="440"/>
      <c r="O39" s="440"/>
      <c r="P39" s="456" t="str">
        <f t="array" ref="P39">IF($AE41=0,"",IF(INDEX($AA37:$AD40,3,$AE41)=0,"",INDEX($AF37:$AI39,INDEX($AA37:$AD40,3,$AE41),1)))</f>
        <v/>
      </c>
      <c r="Q39" s="457" t="str">
        <f t="array" ref="Q39">IF($AE41=0,"",IF(INDEX($AA37:$AD40,3,$AE41)=0,"",INDEX($AF37:$AI39,INDEX($AA37:$AD40,3,$AE41),2)))</f>
        <v/>
      </c>
      <c r="R39" s="458" t="str">
        <f t="array" ref="R39">IF($AE41=0,"",IF(INDEX($AA37:$AD40,3,$AE41)=0,"",INDEX($AF37:$AI39,INDEX($AA37:$AD40,3,$AE41),3)))</f>
        <v/>
      </c>
      <c r="S39" s="459" t="s">
        <v>120</v>
      </c>
      <c r="T39" s="460" t="str">
        <f t="array" ref="T39">IF($AE41=0,"",IF(INDEX($AA37:$AD40,3,$AE41)=0,"",INDEX($AF37:$AI39,INDEX($AA37:$AD40,3,$AE41),4)))</f>
        <v/>
      </c>
      <c r="V39" s="461">
        <f>SUMIFS(FairPlayPoints1,FairPlayTeams1,$C39)+SUMIFS(FairPlayPoints2,FairPlayTeams2,$C39)</f>
        <v>0</v>
      </c>
      <c r="W39" s="462" t="str">
        <f t="shared" si="9"/>
        <v/>
      </c>
      <c r="Y39" s="133">
        <f>IF(AND(OR(TRUNC(GrpE!$V$13,4)=TRUNC(GrpE!$V$11,4),TRUNC(GrpE!$V$13,4)=TRUNC(GrpE!$V$12,4),TRUNC(GrpE!$V$13,4)=TRUNC(GrpE!$V$14,4)),VLOOKUP(GrpE!$P$13,GrpE!$P$4:$AC$7,14,0)),1,0)</f>
        <v>0</v>
      </c>
      <c r="Z39" s="133"/>
      <c r="AA39" s="133">
        <f>IF(VLOOKUP($C39,GrpE!$P$18:$X$21,9,0)+VLOOKUP($C39,GrpE!$P$18:$AD$21,15,0)&gt;0,MATCH($C39,GrpE!$P$18:$P$21,0),0)</f>
        <v>0</v>
      </c>
      <c r="AB39" s="133">
        <f>IF(VLOOKUP($C39,GrpE!$P$23:$X$26,9,0)+VLOOKUP($C39,GrpE!$P$23:$AD$26,15,0)&gt;0,MATCH($C39,GrpE!$P$23:$P$26,0),0)</f>
        <v>0</v>
      </c>
      <c r="AC39" s="133">
        <f>IF(VLOOKUP($C39,GrpE!$P$28:$X$31,9,0)+VLOOKUP($C39,GrpE!$P$28:$AD$31,15,0)&gt;0,MATCH($C39,GrpE!$P$28:$P$31,0),0)</f>
        <v>0</v>
      </c>
      <c r="AD39" s="133">
        <f>IF(VLOOKUP($C39,GrpE!$P$33:$X$36,9,0)+VLOOKUP($C39,GrpE!$P$33:$AD$36,15,0)&gt;0,MATCH($C39,GrpE!$P$33:$P$36,0),0)</f>
        <v>0</v>
      </c>
      <c r="AF39" s="133"/>
      <c r="AG39" s="133"/>
      <c r="AH39" s="133"/>
      <c r="AI39" s="133"/>
    </row>
    <row r="40" ht="14.25" customHeight="1">
      <c r="B40" s="430" t="s">
        <v>122</v>
      </c>
      <c r="C40" s="479" t="str">
        <f>GrpE!$P$14</f>
        <v>Ukraine</v>
      </c>
      <c r="D40" s="463">
        <f>GrpE!$Q$14</f>
        <v>1</v>
      </c>
      <c r="E40" s="464">
        <f>GrpE!$R$14</f>
        <v>-2</v>
      </c>
      <c r="F40" s="465">
        <f>GrpE!$S$14</f>
        <v>2</v>
      </c>
      <c r="G40" s="466" t="s">
        <v>120</v>
      </c>
      <c r="H40" s="467">
        <f>GrpE!$T$14</f>
        <v>4</v>
      </c>
      <c r="I40" s="468">
        <f>GrpE!$U$14</f>
        <v>0</v>
      </c>
      <c r="L40" s="469" t="str">
        <f>GrpE!$AD$14</f>
        <v/>
      </c>
      <c r="M40" s="470" t="str">
        <f>GrpE!$AE$14</f>
        <v/>
      </c>
      <c r="N40" s="440"/>
      <c r="O40" s="440"/>
      <c r="P40" s="471" t="str">
        <f t="array" ref="P40">IF($AE41=0,"",IF(INDEX($AA37:$AD40,4,$AE41)=0,"",INDEX($AF37:$AI39,INDEX($AA37:$AD40,4,$AE41),1)))</f>
        <v/>
      </c>
      <c r="Q40" s="472" t="str">
        <f t="array" ref="Q40">IF($AE41=0,"",IF(INDEX($AA37:$AD40,4,$AE41)=0,"",INDEX($AF37:$AI39,INDEX($AA37:$AD40,4,$AE41),2)))</f>
        <v/>
      </c>
      <c r="R40" s="473" t="str">
        <f t="array" ref="R40">IF($AE41=0,"",IF(INDEX($AA37:$AD40,4,$AE41)=0,"",INDEX($AF37:$AI39,INDEX($AA37:$AD40,4,$AE41),3)))</f>
        <v/>
      </c>
      <c r="S40" s="474" t="s">
        <v>120</v>
      </c>
      <c r="T40" s="475" t="str">
        <f t="array" ref="T40">IF($AE41=0,"",IF(INDEX($AA37:$AD40,4,$AE41)=0,"",INDEX($AF37:$AI39,INDEX($AA37:$AD40,4,$AE41),4)))</f>
        <v/>
      </c>
      <c r="V40" s="476">
        <f>SUMIFS(FairPlayPoints1,FairPlayTeams1,$C40)+SUMIFS(FairPlayPoints2,FairPlayTeams2,$C40)</f>
        <v>0</v>
      </c>
      <c r="W40" s="477" t="str">
        <f t="shared" si="9"/>
        <v/>
      </c>
      <c r="Y40" s="133">
        <f>IF(AND(OR(TRUNC(GrpE!$V$14,4)=TRUNC(GrpE!$V$11,4),TRUNC(GrpE!$V$14,4)=TRUNC(GrpE!$V$12,4),TRUNC(GrpE!$V$14,4)=TRUNC(GrpE!$V$13,4)),VLOOKUP(GrpE!$P$14,GrpE!$P$4:$AC$7,14,0)),1,0)</f>
        <v>0</v>
      </c>
      <c r="Z40" s="133"/>
      <c r="AA40" s="133">
        <f>IF(VLOOKUP($C40,GrpE!$P$18:$X$21,9,0)+VLOOKUP($C40,GrpE!$P$18:$AD$21,15,0)&gt;0,MATCH($C40,GrpE!$P$18:$P$21,0),0)</f>
        <v>0</v>
      </c>
      <c r="AB40" s="133">
        <f>IF(VLOOKUP($C40,GrpE!$P$23:$X$26,9,0)+VLOOKUP($C40,GrpE!$P$23:$AD$26,15,0)&gt;0,MATCH($C40,GrpE!$P$23:$P$26,0),0)</f>
        <v>0</v>
      </c>
      <c r="AC40" s="133">
        <f>IF(VLOOKUP($C40,GrpE!$P$28:$X$31,9,0)+VLOOKUP($C40,GrpE!$P$28:$AD$31,15,0)&gt;0,MATCH($C40,GrpE!$P$28:$P$31,0),0)</f>
        <v>0</v>
      </c>
      <c r="AD40" s="133">
        <f>IF(VLOOKUP($C40,GrpE!$P$33:$X$36,9,0)+VLOOKUP($C40,GrpE!$P$33:$AD$36,15,0)&gt;0,MATCH($C40,GrpE!$P$33:$P$36,0),0)</f>
        <v>0</v>
      </c>
    </row>
    <row r="41" ht="14.25" customHeight="1">
      <c r="D41" s="133"/>
      <c r="E41" s="133"/>
      <c r="G41" s="133"/>
      <c r="L41" s="133"/>
      <c r="M41" s="133"/>
      <c r="N41" s="133"/>
      <c r="O41" s="133"/>
      <c r="P41" s="133"/>
      <c r="Q41" s="133"/>
      <c r="S41" s="133"/>
      <c r="V41" s="133"/>
      <c r="W41" s="133"/>
      <c r="Y41" s="133"/>
      <c r="Z41" s="133"/>
      <c r="AA41" s="478">
        <f t="shared" ref="AA41:AD41" si="10">SUM(AA37:AA40)</f>
        <v>0</v>
      </c>
      <c r="AB41" s="478">
        <f t="shared" si="10"/>
        <v>0</v>
      </c>
      <c r="AC41" s="478">
        <f t="shared" si="10"/>
        <v>0</v>
      </c>
      <c r="AD41" s="478">
        <f t="shared" si="10"/>
        <v>0</v>
      </c>
      <c r="AE41" s="133">
        <f t="array" ref="AE41">MAX(IF($AA41:$AD41&gt;0,COLUMN($AA41:$AD41)-COLUMN(Z$1),0))</f>
        <v>0</v>
      </c>
    </row>
    <row r="42" ht="14.25" customHeight="1">
      <c r="D42" s="133"/>
      <c r="E42" s="133"/>
      <c r="G42" s="133"/>
      <c r="L42" s="133"/>
      <c r="M42" s="133"/>
      <c r="N42" s="133"/>
      <c r="O42" s="133"/>
      <c r="P42" s="133"/>
      <c r="Q42" s="133"/>
      <c r="S42" s="133"/>
      <c r="V42" s="133"/>
      <c r="W42" s="133"/>
      <c r="Y42" s="133"/>
      <c r="Z42" s="133"/>
    </row>
    <row r="43" ht="14.25" customHeight="1">
      <c r="B43" s="419" t="str">
        <f>IF(OR($AE49&gt;0,$L45&lt;&gt;"",$L46&lt;&gt;"",$L47&lt;&gt;""),"","")</f>
        <v/>
      </c>
      <c r="C43" s="420" t="str">
        <f>Language!$E$95&amp;" F"</f>
        <v>Group F</v>
      </c>
      <c r="D43" s="421" t="str">
        <f>Language!$E$103</f>
        <v>Total</v>
      </c>
      <c r="E43" s="422"/>
      <c r="F43" s="422"/>
      <c r="G43" s="422"/>
      <c r="H43" s="422"/>
      <c r="I43" s="423"/>
      <c r="J43" s="424" t="str">
        <f>Language!$E$106</f>
        <v>Dir. Comp.(2)</v>
      </c>
      <c r="K43" s="422"/>
      <c r="L43" s="422"/>
      <c r="M43" s="422"/>
      <c r="N43" s="422"/>
      <c r="O43" s="425"/>
      <c r="P43" s="424" t="str">
        <f>Language!$E$107</f>
        <v>Dir. Comp.(3)</v>
      </c>
      <c r="Q43" s="422"/>
      <c r="R43" s="422"/>
      <c r="S43" s="422"/>
      <c r="T43" s="425"/>
      <c r="U43" s="426"/>
      <c r="V43" s="427"/>
      <c r="W43" s="428"/>
      <c r="Y43" s="133"/>
      <c r="Z43" s="133"/>
    </row>
    <row r="44" ht="14.25" customHeight="1">
      <c r="D44" s="163" t="str">
        <f>Language!$E$97</f>
        <v>Pts</v>
      </c>
      <c r="E44" s="133" t="str">
        <f>Language!$E$98</f>
        <v>GD</v>
      </c>
      <c r="F44" s="133" t="str">
        <f>Language!$E$99</f>
        <v>Goals</v>
      </c>
      <c r="I44" s="133" t="str">
        <f>Language!$E$100</f>
        <v>Wins</v>
      </c>
      <c r="L44" s="163" t="str">
        <f>Language!$E$97</f>
        <v>Pts</v>
      </c>
      <c r="M44" s="163" t="str">
        <f>Language!$E$101</f>
        <v>Pen</v>
      </c>
      <c r="N44" s="163"/>
      <c r="O44" s="163"/>
      <c r="P44" s="163" t="str">
        <f>Language!$E$97</f>
        <v>Pts</v>
      </c>
      <c r="Q44" s="133" t="str">
        <f>Language!$E$98</f>
        <v>GD</v>
      </c>
      <c r="R44" s="133" t="str">
        <f>Language!$E$99</f>
        <v>Goals</v>
      </c>
      <c r="V44" s="133" t="str">
        <f>Language!$E$104</f>
        <v>Fair Play</v>
      </c>
      <c r="W44" s="1" t="str">
        <f>Language!$E$105</f>
        <v>Not clear</v>
      </c>
      <c r="Y44" s="133"/>
      <c r="Z44" s="133"/>
    </row>
    <row r="45" ht="14.25" customHeight="1">
      <c r="B45" s="430" t="s">
        <v>104</v>
      </c>
      <c r="C45" s="479" t="str">
        <f>GrpF!$P$11</f>
        <v>Czechia</v>
      </c>
      <c r="D45" s="432">
        <f>GrpF!$Q$11</f>
        <v>7</v>
      </c>
      <c r="E45" s="433">
        <f>GrpF!$R$11</f>
        <v>3</v>
      </c>
      <c r="F45" s="434">
        <f>GrpF!$S$11</f>
        <v>4</v>
      </c>
      <c r="G45" s="435" t="s">
        <v>120</v>
      </c>
      <c r="H45" s="436">
        <f>GrpF!$T$11</f>
        <v>1</v>
      </c>
      <c r="I45" s="437">
        <f>GrpF!$U$11</f>
        <v>2</v>
      </c>
      <c r="L45" s="438" t="str">
        <f>GrpF!$AD$11</f>
        <v/>
      </c>
      <c r="M45" s="439" t="str">
        <f>GrpF!$AE$11</f>
        <v/>
      </c>
      <c r="N45" s="440"/>
      <c r="O45" s="440"/>
      <c r="P45" s="441" t="str">
        <f t="array" ref="P45">IF($AE49=0,"",IF(INDEX($AA45:$AD48,1,$AE49)=0,"",INDEX($AF45:$AI47,INDEX($AA45:$AD48,1,$AE49),1)))</f>
        <v/>
      </c>
      <c r="Q45" s="442" t="str">
        <f t="array" ref="Q45">IF($AE49=0,"",IF(INDEX($AA45:$AD48,1,$AE49)=0,"",INDEX($AF45:$AI47,INDEX($AA45:$AD48,1,$AE49),2)))</f>
        <v/>
      </c>
      <c r="R45" s="443" t="str">
        <f t="array" ref="R45">IF($AE49=0,"",IF(INDEX($AA45:$AD48,1,$AE49)=0,"",INDEX($AF45:$AI47,INDEX($AA45:$AD48,1,$AE49),3)))</f>
        <v/>
      </c>
      <c r="S45" s="444" t="s">
        <v>120</v>
      </c>
      <c r="T45" s="445" t="str">
        <f t="array" ref="T45">IF($AE49=0,"",IF(INDEX($AA45:$AD48,1,$AE49)=0,"",INDEX($AF45:$AI47,INDEX($AA45:$AD48,1,$AE49),4)))</f>
        <v/>
      </c>
      <c r="V45" s="446">
        <f>SUMIFS(FairPlayPoints1,FairPlayTeams1,$C45)+SUMIFS(FairPlayPoints2,FairPlayTeams2,$C45)</f>
        <v>0</v>
      </c>
      <c r="W45" s="447" t="str">
        <f t="shared" ref="W45:W48" si="11">IF($Y45&gt;0,"•","")</f>
        <v/>
      </c>
      <c r="Y45" s="133">
        <f>IF(AND(OR(TRUNC(GrpF!$V$11,4)=TRUNC(GrpF!$V$12,4),TRUNC(GrpF!$V$11,4)=TRUNC(GrpF!$V$13,4),TRUNC(GrpF!$V$11,4)=TRUNC(GrpF!$V$14,4)),VLOOKUP(GrpF!$P$11,GrpF!$P$4:$AC$7,14,0)),1,0)</f>
        <v>0</v>
      </c>
      <c r="Z45" s="133"/>
      <c r="AA45" s="133">
        <f>IF(VLOOKUP($C45,GrpF!$P$18:$X$21,9,0)+VLOOKUP($C45,GrpF!$P$18:$AD$21,15,0)&gt;0,MATCH($C45,GrpF!$P$18:$P$21,0),0)</f>
        <v>0</v>
      </c>
      <c r="AB45" s="133">
        <f>IF(VLOOKUP($C45,GrpF!$P$23:$X$26,9,0)+VLOOKUP($C45,GrpF!$P$23:$AD$26,15,0)&gt;0,MATCH($C45,GrpF!$P$23:$P$26,0),0)</f>
        <v>0</v>
      </c>
      <c r="AC45" s="133">
        <f>IF(VLOOKUP($C45,GrpF!$P$28:$X$31,9,0)+VLOOKUP($C45,GrpF!$P$28:$AD$31,15,0)&gt;0,MATCH($C45,GrpF!$P$28:$P$31,0),0)</f>
        <v>0</v>
      </c>
      <c r="AD45" s="133">
        <f>IF(VLOOKUP($C45,GrpF!$P$33:$X$36,9,0)+VLOOKUP($C45,GrpF!$P$33:$AD$36,15,0)&gt;0,MATCH($C45,GrpF!$P$33:$P$36,0),0)</f>
        <v>0</v>
      </c>
      <c r="AF45" s="133" t="str">
        <f t="array" ref="AF45">IF($AA49&gt;0,GrpF!$Q$18:$T$20,IF($AB49&gt;0,GrpF!$Q$23:$T$25,IF($AC49&gt;0,GrpF!$Q$28:$T$30,IF($AD49&gt;0,GrpF!$Q$33:$T$35,"0"))))</f>
        <v>0</v>
      </c>
      <c r="AG45" s="133"/>
      <c r="AH45" s="133"/>
      <c r="AI45" s="133"/>
    </row>
    <row r="46" ht="14.25" customHeight="1">
      <c r="B46" s="430" t="s">
        <v>105</v>
      </c>
      <c r="C46" s="479" t="str">
        <f>GrpF!$P$12</f>
        <v>Portugal</v>
      </c>
      <c r="D46" s="448">
        <f>GrpF!$Q$12</f>
        <v>5</v>
      </c>
      <c r="E46" s="449">
        <f>GrpF!$R$12</f>
        <v>1</v>
      </c>
      <c r="F46" s="450">
        <f>GrpF!$S$12</f>
        <v>4</v>
      </c>
      <c r="G46" s="451" t="s">
        <v>120</v>
      </c>
      <c r="H46" s="452">
        <f>GrpF!$T$12</f>
        <v>3</v>
      </c>
      <c r="I46" s="453">
        <f>GrpF!$U$12</f>
        <v>1</v>
      </c>
      <c r="L46" s="454" t="str">
        <f>GrpF!$AD$12</f>
        <v/>
      </c>
      <c r="M46" s="455" t="str">
        <f>GrpF!$AE$12</f>
        <v/>
      </c>
      <c r="N46" s="440"/>
      <c r="O46" s="440"/>
      <c r="P46" s="456" t="str">
        <f t="array" ref="P46">IF($AE49=0,"",IF(INDEX($AA45:$AD48,2,$AE49)=0,"",INDEX($AF45:$AI47,INDEX($AA45:$AD48,2,$AE49),1)))</f>
        <v/>
      </c>
      <c r="Q46" s="457" t="str">
        <f t="array" ref="Q46">IF($AE49=0,"",IF(INDEX($AA45:$AD48,2,$AE49)=0,"",INDEX($AF45:$AI47,INDEX($AA45:$AD48,2,$AE49),2)))</f>
        <v/>
      </c>
      <c r="R46" s="458" t="str">
        <f t="array" ref="R46">IF($AE49=0,"",IF(INDEX($AA45:$AD48,2,$AE49)=0,"",INDEX($AF45:$AI47,INDEX($AA45:$AD48,2,$AE49),3)))</f>
        <v/>
      </c>
      <c r="S46" s="459" t="s">
        <v>120</v>
      </c>
      <c r="T46" s="460" t="str">
        <f t="array" ref="T46">IF($AE49=0,"",IF(INDEX($AA45:$AD48,2,$AE49)=0,"",INDEX($AF45:$AI47,INDEX($AA45:$AD48,2,$AE49),4)))</f>
        <v/>
      </c>
      <c r="V46" s="461">
        <f>SUMIFS(FairPlayPoints1,FairPlayTeams1,$C46)+SUMIFS(FairPlayPoints2,FairPlayTeams2,$C46)</f>
        <v>0</v>
      </c>
      <c r="W46" s="462" t="str">
        <f t="shared" si="11"/>
        <v/>
      </c>
      <c r="Y46" s="133">
        <f>IF(AND(OR(TRUNC(GrpF!$V$12,4)=TRUNC(GrpF!$V$11,4),TRUNC(GrpF!$V$12,4)=TRUNC(GrpF!$V$13,4),TRUNC(GrpF!$V$12,4)=TRUNC(GrpF!$V$14,4)),VLOOKUP(GrpF!$P$12,GrpF!$P$4:$AC$7,14,0)),1,0)</f>
        <v>0</v>
      </c>
      <c r="Z46" s="133"/>
      <c r="AA46" s="133">
        <f>IF(VLOOKUP($C46,GrpF!$P$18:$X$21,9,0)+VLOOKUP($C46,GrpF!$P$18:$AD$21,15,0)&gt;0,MATCH($C46,GrpF!$P$18:$P$21,0),0)</f>
        <v>0</v>
      </c>
      <c r="AB46" s="133">
        <f>IF(VLOOKUP($C46,GrpF!$P$23:$X$26,9,0)+VLOOKUP($C46,GrpF!$P$23:$AD$26,15,0)&gt;0,MATCH($C46,GrpF!$P$23:$P$26,0),0)</f>
        <v>0</v>
      </c>
      <c r="AC46" s="133">
        <f>IF(VLOOKUP($C46,GrpF!$P$28:$X$31,9,0)+VLOOKUP($C46,GrpF!$P$28:$AD$31,15,0)&gt;0,MATCH($C46,GrpF!$P$28:$P$31,0),0)</f>
        <v>0</v>
      </c>
      <c r="AD46" s="133">
        <f>IF(VLOOKUP($C46,GrpF!$P$33:$X$36,9,0)+VLOOKUP($C46,GrpF!$P$33:$AD$36,15,0)&gt;0,MATCH($C46,GrpF!$P$33:$P$36,0),0)</f>
        <v>0</v>
      </c>
      <c r="AF46" s="133"/>
      <c r="AG46" s="133"/>
      <c r="AH46" s="133"/>
      <c r="AI46" s="133"/>
    </row>
    <row r="47" ht="14.25" customHeight="1">
      <c r="B47" s="430" t="s">
        <v>121</v>
      </c>
      <c r="C47" s="479" t="str">
        <f>GrpF!$P$13</f>
        <v>Türkiye</v>
      </c>
      <c r="D47" s="448">
        <f>GrpF!$Q$13</f>
        <v>3</v>
      </c>
      <c r="E47" s="449">
        <f>GrpF!$R$13</f>
        <v>-2</v>
      </c>
      <c r="F47" s="450">
        <f>GrpF!$S$13</f>
        <v>2</v>
      </c>
      <c r="G47" s="451" t="s">
        <v>120</v>
      </c>
      <c r="H47" s="452">
        <f>GrpF!$T$13</f>
        <v>4</v>
      </c>
      <c r="I47" s="453">
        <f>GrpF!$U$13</f>
        <v>1</v>
      </c>
      <c r="L47" s="454" t="str">
        <f>GrpF!$AD$13</f>
        <v/>
      </c>
      <c r="M47" s="455" t="str">
        <f>GrpF!$AE$13</f>
        <v/>
      </c>
      <c r="N47" s="440"/>
      <c r="O47" s="440"/>
      <c r="P47" s="456" t="str">
        <f t="array" ref="P47">IF($AE49=0,"",IF(INDEX($AA45:$AD48,3,$AE49)=0,"",INDEX($AF45:$AI47,INDEX($AA45:$AD48,3,$AE49),1)))</f>
        <v/>
      </c>
      <c r="Q47" s="457" t="str">
        <f t="array" ref="Q47">IF($AE49=0,"",IF(INDEX($AA45:$AD48,3,$AE49)=0,"",INDEX($AF45:$AI47,INDEX($AA45:$AD48,3,$AE49),2)))</f>
        <v/>
      </c>
      <c r="R47" s="458" t="str">
        <f t="array" ref="R47">IF($AE49=0,"",IF(INDEX($AA45:$AD48,3,$AE49)=0,"",INDEX($AF45:$AI47,INDEX($AA45:$AD48,3,$AE49),3)))</f>
        <v/>
      </c>
      <c r="S47" s="459" t="s">
        <v>120</v>
      </c>
      <c r="T47" s="460" t="str">
        <f t="array" ref="T47">IF($AE49=0,"",IF(INDEX($AA45:$AD48,3,$AE49)=0,"",INDEX($AF45:$AI47,INDEX($AA45:$AD48,3,$AE49),4)))</f>
        <v/>
      </c>
      <c r="V47" s="461">
        <f>SUMIFS(FairPlayPoints1,FairPlayTeams1,$C47)+SUMIFS(FairPlayPoints2,FairPlayTeams2,$C47)</f>
        <v>0</v>
      </c>
      <c r="W47" s="462" t="str">
        <f t="shared" si="11"/>
        <v/>
      </c>
      <c r="Y47" s="133">
        <f>IF(AND(OR(TRUNC(GrpF!$V$13,4)=TRUNC(GrpF!$V$11,4),TRUNC(GrpF!$V$13,4)=TRUNC(GrpF!$V$12,4),TRUNC(GrpF!$V$13,4)=TRUNC(GrpF!$V$14,4)),VLOOKUP(GrpF!$P$13,GrpF!$P$4:$AC$7,14,0)),1,0)</f>
        <v>0</v>
      </c>
      <c r="Z47" s="133"/>
      <c r="AA47" s="133">
        <f>IF(VLOOKUP($C47,GrpF!$P$18:$X$21,9,0)+VLOOKUP($C47,GrpF!$P$18:$AD$21,15,0)&gt;0,MATCH($C47,GrpF!$P$18:$P$21,0),0)</f>
        <v>0</v>
      </c>
      <c r="AB47" s="133">
        <f>IF(VLOOKUP($C47,GrpF!$P$23:$X$26,9,0)+VLOOKUP($C47,GrpF!$P$23:$AD$26,15,0)&gt;0,MATCH($C47,GrpF!$P$23:$P$26,0),0)</f>
        <v>0</v>
      </c>
      <c r="AC47" s="133">
        <f>IF(VLOOKUP($C47,GrpF!$P$28:$X$31,9,0)+VLOOKUP($C47,GrpF!$P$28:$AD$31,15,0)&gt;0,MATCH($C47,GrpF!$P$28:$P$31,0),0)</f>
        <v>0</v>
      </c>
      <c r="AD47" s="133">
        <f>IF(VLOOKUP($C47,GrpF!$P$33:$X$36,9,0)+VLOOKUP($C47,GrpF!$P$33:$AD$36,15,0)&gt;0,MATCH($C47,GrpF!$P$33:$P$36,0),0)</f>
        <v>0</v>
      </c>
      <c r="AF47" s="133"/>
      <c r="AG47" s="133"/>
      <c r="AH47" s="133"/>
      <c r="AI47" s="133"/>
    </row>
    <row r="48" ht="14.25" customHeight="1">
      <c r="B48" s="430" t="s">
        <v>122</v>
      </c>
      <c r="C48" s="479" t="str">
        <f>GrpF!$P$14</f>
        <v>Georgia</v>
      </c>
      <c r="D48" s="463">
        <f>GrpF!$Q$14</f>
        <v>1</v>
      </c>
      <c r="E48" s="464">
        <f>GrpF!$R$14</f>
        <v>-2</v>
      </c>
      <c r="F48" s="465">
        <f>GrpF!$S$14</f>
        <v>1</v>
      </c>
      <c r="G48" s="466" t="s">
        <v>120</v>
      </c>
      <c r="H48" s="467">
        <f>GrpF!$T$14</f>
        <v>3</v>
      </c>
      <c r="I48" s="468">
        <f>GrpF!$U$14</f>
        <v>0</v>
      </c>
      <c r="L48" s="469" t="str">
        <f>GrpF!$AD$14</f>
        <v/>
      </c>
      <c r="M48" s="470" t="str">
        <f>GrpF!$AE$14</f>
        <v/>
      </c>
      <c r="N48" s="440"/>
      <c r="O48" s="440"/>
      <c r="P48" s="471" t="str">
        <f t="array" ref="P48">IF($AE49=0,"",IF(INDEX($AA45:$AD48,4,$AE49)=0,"",INDEX($AF45:$AI47,INDEX($AA45:$AD48,4,$AE49),1)))</f>
        <v/>
      </c>
      <c r="Q48" s="472" t="str">
        <f t="array" ref="Q48">IF($AE49=0,"",IF(INDEX($AA45:$AD48,4,$AE49)=0,"",INDEX($AF45:$AI47,INDEX($AA45:$AD48,4,$AE49),2)))</f>
        <v/>
      </c>
      <c r="R48" s="473" t="str">
        <f t="array" ref="R48">IF($AE49=0,"",IF(INDEX($AA45:$AD48,4,$AE49)=0,"",INDEX($AF45:$AI47,INDEX($AA45:$AD48,4,$AE49),3)))</f>
        <v/>
      </c>
      <c r="S48" s="474" t="s">
        <v>120</v>
      </c>
      <c r="T48" s="475" t="str">
        <f t="array" ref="T48">IF($AE49=0,"",IF(INDEX($AA45:$AD48,4,$AE49)=0,"",INDEX($AF45:$AI47,INDEX($AA45:$AD48,4,$AE49),4)))</f>
        <v/>
      </c>
      <c r="V48" s="476">
        <f>SUMIFS(FairPlayPoints1,FairPlayTeams1,$C48)+SUMIFS(FairPlayPoints2,FairPlayTeams2,$C48)</f>
        <v>0</v>
      </c>
      <c r="W48" s="477" t="str">
        <f t="shared" si="11"/>
        <v/>
      </c>
      <c r="Y48" s="133">
        <f>IF(AND(OR(TRUNC(GrpF!$V$14,4)=TRUNC(GrpF!$V$11,4),TRUNC(GrpF!$V$14,4)=TRUNC(GrpF!$V$12,4),TRUNC(GrpF!$V$14,4)=TRUNC(GrpF!$V$13,4)),VLOOKUP(GrpF!$P$14,GrpF!$P$4:$AC$7,14,0)),1,0)</f>
        <v>0</v>
      </c>
      <c r="Z48" s="133"/>
      <c r="AA48" s="133">
        <f>IF(VLOOKUP($C48,GrpF!$P$18:$X$21,9,0)+VLOOKUP($C48,GrpF!$P$18:$AD$21,15,0)&gt;0,MATCH($C48,GrpF!$P$18:$P$21,0),0)</f>
        <v>0</v>
      </c>
      <c r="AB48" s="133">
        <f>IF(VLOOKUP($C48,GrpF!$P$23:$X$26,9,0)+VLOOKUP($C48,GrpF!$P$23:$AD$26,15,0)&gt;0,MATCH($C48,GrpF!$P$23:$P$26,0),0)</f>
        <v>0</v>
      </c>
      <c r="AC48" s="133">
        <f>IF(VLOOKUP($C48,GrpF!$P$28:$X$31,9,0)+VLOOKUP($C48,GrpF!$P$28:$AD$31,15,0)&gt;0,MATCH($C48,GrpF!$P$28:$P$31,0),0)</f>
        <v>0</v>
      </c>
      <c r="AD48" s="133">
        <f>IF(VLOOKUP($C48,GrpF!$P$33:$X$36,9,0)+VLOOKUP($C48,GrpF!$P$33:$AD$36,15,0)&gt;0,MATCH($C48,GrpF!$P$33:$P$36,0),0)</f>
        <v>0</v>
      </c>
    </row>
    <row r="49" ht="14.25" customHeight="1">
      <c r="D49" s="133"/>
      <c r="E49" s="133"/>
      <c r="G49" s="133"/>
      <c r="L49" s="133"/>
      <c r="M49" s="133"/>
      <c r="N49" s="133"/>
      <c r="O49" s="133"/>
      <c r="P49" s="133"/>
      <c r="Q49" s="133"/>
      <c r="S49" s="133"/>
      <c r="V49" s="133"/>
      <c r="W49" s="133"/>
      <c r="Y49" s="133"/>
      <c r="Z49" s="133"/>
      <c r="AA49" s="478">
        <f t="shared" ref="AA49:AD49" si="12">SUM(AA45:AA48)</f>
        <v>0</v>
      </c>
      <c r="AB49" s="478">
        <f t="shared" si="12"/>
        <v>0</v>
      </c>
      <c r="AC49" s="478">
        <f t="shared" si="12"/>
        <v>0</v>
      </c>
      <c r="AD49" s="478">
        <f t="shared" si="12"/>
        <v>0</v>
      </c>
      <c r="AE49" s="133">
        <f t="array" ref="AE49">MAX(IF($AA49:$AD49&gt;0,COLUMN($AA49:$AD49)-COLUMN(Z$1),0))</f>
        <v>0</v>
      </c>
    </row>
    <row r="50" ht="14.25" customHeight="1">
      <c r="D50" s="133"/>
      <c r="E50" s="133"/>
      <c r="G50" s="133"/>
      <c r="L50" s="133"/>
      <c r="M50" s="133"/>
      <c r="N50" s="133"/>
      <c r="O50" s="133"/>
      <c r="P50" s="133"/>
      <c r="Q50" s="133"/>
      <c r="S50" s="133"/>
      <c r="V50" s="133"/>
      <c r="W50" s="133"/>
      <c r="Y50" s="133"/>
      <c r="Z50" s="133"/>
    </row>
    <row r="51" ht="14.25" customHeight="1">
      <c r="D51" s="133"/>
      <c r="E51" s="133"/>
      <c r="G51" s="133"/>
      <c r="L51" s="133"/>
      <c r="M51" s="133"/>
      <c r="N51" s="133"/>
      <c r="O51" s="133"/>
      <c r="P51" s="133"/>
      <c r="Q51" s="133"/>
      <c r="S51" s="133"/>
      <c r="V51" s="133"/>
      <c r="W51" s="133"/>
      <c r="Y51" s="133"/>
      <c r="Z51" s="133"/>
    </row>
    <row r="52" ht="14.25" customHeight="1">
      <c r="D52" s="133"/>
      <c r="E52" s="133"/>
      <c r="G52" s="133"/>
      <c r="L52" s="133"/>
      <c r="M52" s="133"/>
      <c r="N52" s="133"/>
      <c r="O52" s="133"/>
      <c r="P52" s="133"/>
      <c r="Q52" s="133"/>
      <c r="S52" s="133"/>
      <c r="V52" s="133"/>
      <c r="W52" s="133"/>
      <c r="Y52" s="133"/>
      <c r="Z52" s="133"/>
    </row>
    <row r="53" ht="14.25" customHeight="1">
      <c r="D53" s="133"/>
      <c r="E53" s="133"/>
      <c r="G53" s="133"/>
      <c r="L53" s="133"/>
      <c r="M53" s="133"/>
      <c r="N53" s="133"/>
      <c r="O53" s="133"/>
      <c r="P53" s="133"/>
      <c r="Q53" s="133"/>
      <c r="S53" s="133"/>
      <c r="V53" s="133"/>
      <c r="W53" s="133"/>
      <c r="Y53" s="133"/>
      <c r="Z53" s="133"/>
    </row>
    <row r="54" ht="14.25" customHeight="1">
      <c r="D54" s="133"/>
      <c r="E54" s="133"/>
      <c r="G54" s="133"/>
      <c r="L54" s="133"/>
      <c r="M54" s="133"/>
      <c r="N54" s="133"/>
      <c r="O54" s="133"/>
      <c r="P54" s="133"/>
      <c r="Q54" s="133"/>
      <c r="S54" s="133"/>
      <c r="V54" s="133"/>
      <c r="W54" s="133"/>
      <c r="Y54" s="133"/>
      <c r="Z54" s="133"/>
    </row>
    <row r="55" ht="14.25" customHeight="1">
      <c r="D55" s="133"/>
      <c r="E55" s="133"/>
      <c r="G55" s="133"/>
      <c r="L55" s="133"/>
      <c r="M55" s="133"/>
      <c r="N55" s="133"/>
      <c r="O55" s="133"/>
      <c r="P55" s="133"/>
      <c r="Q55" s="133"/>
      <c r="S55" s="133"/>
      <c r="V55" s="133"/>
      <c r="W55" s="133"/>
      <c r="Y55" s="133"/>
      <c r="Z55" s="133"/>
    </row>
    <row r="56" ht="14.25" customHeight="1">
      <c r="D56" s="133"/>
      <c r="E56" s="133"/>
      <c r="G56" s="133"/>
      <c r="L56" s="133"/>
      <c r="M56" s="133"/>
      <c r="N56" s="133"/>
      <c r="O56" s="133"/>
      <c r="P56" s="133"/>
      <c r="Q56" s="133"/>
      <c r="S56" s="133"/>
      <c r="V56" s="133"/>
      <c r="W56" s="133"/>
      <c r="Y56" s="133"/>
      <c r="Z56" s="133"/>
    </row>
    <row r="57" ht="14.25" customHeight="1">
      <c r="D57" s="133"/>
      <c r="E57" s="133"/>
      <c r="G57" s="133"/>
      <c r="L57" s="133"/>
      <c r="M57" s="133"/>
      <c r="N57" s="133"/>
      <c r="O57" s="133"/>
      <c r="P57" s="133"/>
      <c r="Q57" s="133"/>
      <c r="S57" s="133"/>
      <c r="V57" s="133"/>
      <c r="W57" s="133"/>
      <c r="Y57" s="133"/>
      <c r="Z57" s="133"/>
    </row>
    <row r="58" ht="14.25" customHeight="1">
      <c r="D58" s="133"/>
      <c r="E58" s="133"/>
      <c r="G58" s="133"/>
      <c r="L58" s="133"/>
      <c r="M58" s="133"/>
      <c r="N58" s="133"/>
      <c r="O58" s="133"/>
      <c r="P58" s="133"/>
      <c r="Q58" s="133"/>
      <c r="S58" s="133"/>
      <c r="V58" s="133"/>
      <c r="W58" s="133"/>
      <c r="Y58" s="133"/>
      <c r="Z58" s="133"/>
    </row>
    <row r="59" ht="14.25" customHeight="1">
      <c r="D59" s="133"/>
      <c r="E59" s="133"/>
      <c r="G59" s="133"/>
      <c r="L59" s="133"/>
      <c r="M59" s="133"/>
      <c r="N59" s="133"/>
      <c r="O59" s="133"/>
      <c r="P59" s="133"/>
      <c r="Q59" s="133"/>
      <c r="S59" s="133"/>
      <c r="V59" s="133"/>
      <c r="W59" s="133"/>
      <c r="Y59" s="133"/>
      <c r="Z59" s="133"/>
    </row>
    <row r="60" ht="14.25" customHeight="1">
      <c r="D60" s="133"/>
      <c r="E60" s="133"/>
      <c r="G60" s="133"/>
      <c r="L60" s="133"/>
      <c r="M60" s="133"/>
      <c r="N60" s="133"/>
      <c r="O60" s="133"/>
      <c r="P60" s="133"/>
      <c r="Q60" s="133"/>
      <c r="S60" s="133"/>
      <c r="V60" s="133"/>
      <c r="W60" s="133"/>
      <c r="Y60" s="133"/>
      <c r="Z60" s="133"/>
    </row>
    <row r="61" ht="14.25" customHeight="1">
      <c r="D61" s="133"/>
      <c r="E61" s="133"/>
      <c r="G61" s="133"/>
      <c r="L61" s="133"/>
      <c r="M61" s="133"/>
      <c r="N61" s="133"/>
      <c r="O61" s="133"/>
      <c r="P61" s="133"/>
      <c r="Q61" s="133"/>
      <c r="S61" s="133"/>
      <c r="V61" s="133"/>
      <c r="W61" s="133"/>
      <c r="Y61" s="133"/>
      <c r="Z61" s="133"/>
    </row>
    <row r="62" ht="14.25" customHeight="1">
      <c r="D62" s="133"/>
      <c r="E62" s="133"/>
      <c r="G62" s="133"/>
      <c r="L62" s="133"/>
      <c r="M62" s="133"/>
      <c r="N62" s="133"/>
      <c r="O62" s="133"/>
      <c r="P62" s="133"/>
      <c r="Q62" s="133"/>
      <c r="S62" s="133"/>
      <c r="V62" s="133"/>
      <c r="W62" s="133"/>
      <c r="Y62" s="133"/>
      <c r="Z62" s="133"/>
    </row>
    <row r="63" ht="14.25" customHeight="1">
      <c r="D63" s="133"/>
      <c r="E63" s="133"/>
      <c r="G63" s="133"/>
      <c r="L63" s="133"/>
      <c r="M63" s="133"/>
      <c r="N63" s="133"/>
      <c r="O63" s="133"/>
      <c r="P63" s="133"/>
      <c r="Q63" s="133"/>
      <c r="S63" s="133"/>
      <c r="V63" s="133"/>
      <c r="W63" s="133"/>
      <c r="Y63" s="133"/>
      <c r="Z63" s="133"/>
    </row>
    <row r="64" ht="14.25" customHeight="1">
      <c r="D64" s="133"/>
      <c r="E64" s="133"/>
      <c r="G64" s="133"/>
      <c r="L64" s="133"/>
      <c r="M64" s="133"/>
      <c r="N64" s="133"/>
      <c r="O64" s="133"/>
      <c r="P64" s="133"/>
      <c r="Q64" s="133"/>
      <c r="S64" s="133"/>
      <c r="V64" s="133"/>
      <c r="W64" s="133"/>
      <c r="Y64" s="133"/>
      <c r="Z64" s="133"/>
    </row>
    <row r="65" ht="14.25" customHeight="1">
      <c r="D65" s="133"/>
      <c r="E65" s="133"/>
      <c r="G65" s="133"/>
      <c r="L65" s="133"/>
      <c r="M65" s="133"/>
      <c r="N65" s="133"/>
      <c r="O65" s="133"/>
      <c r="P65" s="133"/>
      <c r="Q65" s="133"/>
      <c r="S65" s="133"/>
      <c r="V65" s="133"/>
      <c r="W65" s="133"/>
      <c r="Y65" s="133"/>
      <c r="Z65" s="133"/>
    </row>
    <row r="66" ht="14.25" customHeight="1">
      <c r="D66" s="133"/>
      <c r="E66" s="133"/>
      <c r="G66" s="133"/>
      <c r="L66" s="133"/>
      <c r="M66" s="133"/>
      <c r="N66" s="133"/>
      <c r="O66" s="133"/>
      <c r="P66" s="133"/>
      <c r="Q66" s="133"/>
      <c r="S66" s="133"/>
      <c r="V66" s="133"/>
      <c r="W66" s="133"/>
      <c r="Y66" s="133"/>
      <c r="Z66" s="133"/>
    </row>
    <row r="67" ht="14.25" customHeight="1">
      <c r="D67" s="133"/>
      <c r="E67" s="133"/>
      <c r="G67" s="133"/>
      <c r="L67" s="133"/>
      <c r="M67" s="133"/>
      <c r="N67" s="133"/>
      <c r="O67" s="133"/>
      <c r="P67" s="133"/>
      <c r="Q67" s="133"/>
      <c r="S67" s="133"/>
      <c r="V67" s="133"/>
      <c r="W67" s="133"/>
      <c r="Y67" s="133"/>
      <c r="Z67" s="133"/>
    </row>
    <row r="68" ht="14.25" customHeight="1">
      <c r="D68" s="133"/>
      <c r="E68" s="133"/>
      <c r="G68" s="133"/>
      <c r="L68" s="133"/>
      <c r="M68" s="133"/>
      <c r="N68" s="133"/>
      <c r="O68" s="133"/>
      <c r="P68" s="133"/>
      <c r="Q68" s="133"/>
      <c r="S68" s="133"/>
      <c r="V68" s="133"/>
      <c r="W68" s="133"/>
      <c r="Y68" s="133"/>
      <c r="Z68" s="133"/>
    </row>
    <row r="69" ht="14.25" customHeight="1">
      <c r="D69" s="133"/>
      <c r="E69" s="133"/>
      <c r="G69" s="133"/>
      <c r="L69" s="133"/>
      <c r="M69" s="133"/>
      <c r="N69" s="133"/>
      <c r="O69" s="133"/>
      <c r="P69" s="133"/>
      <c r="Q69" s="133"/>
      <c r="S69" s="133"/>
      <c r="V69" s="133"/>
      <c r="W69" s="133"/>
      <c r="Y69" s="133"/>
      <c r="Z69" s="133"/>
    </row>
    <row r="70" ht="14.25" customHeight="1">
      <c r="D70" s="133"/>
      <c r="E70" s="133"/>
      <c r="G70" s="133"/>
      <c r="L70" s="133"/>
      <c r="M70" s="133"/>
      <c r="N70" s="133"/>
      <c r="O70" s="133"/>
      <c r="P70" s="133"/>
      <c r="Q70" s="133"/>
      <c r="S70" s="133"/>
      <c r="V70" s="133"/>
      <c r="W70" s="133"/>
      <c r="Y70" s="133"/>
      <c r="Z70" s="133"/>
    </row>
    <row r="71" ht="14.25" customHeight="1">
      <c r="D71" s="133"/>
      <c r="E71" s="133"/>
      <c r="G71" s="133"/>
      <c r="L71" s="133"/>
      <c r="M71" s="133"/>
      <c r="N71" s="133"/>
      <c r="O71" s="133"/>
      <c r="P71" s="133"/>
      <c r="Q71" s="133"/>
      <c r="S71" s="133"/>
      <c r="V71" s="133"/>
      <c r="W71" s="133"/>
      <c r="Y71" s="133"/>
      <c r="Z71" s="133"/>
    </row>
    <row r="72" ht="14.25" customHeight="1">
      <c r="D72" s="133"/>
      <c r="E72" s="133"/>
      <c r="G72" s="133"/>
      <c r="L72" s="133"/>
      <c r="M72" s="133"/>
      <c r="N72" s="133"/>
      <c r="O72" s="133"/>
      <c r="P72" s="133"/>
      <c r="Q72" s="133"/>
      <c r="S72" s="133"/>
      <c r="V72" s="133"/>
      <c r="W72" s="133"/>
      <c r="Y72" s="133"/>
      <c r="Z72" s="133"/>
    </row>
    <row r="73" ht="14.25" customHeight="1">
      <c r="D73" s="133"/>
      <c r="E73" s="133"/>
      <c r="G73" s="133"/>
      <c r="L73" s="133"/>
      <c r="M73" s="133"/>
      <c r="N73" s="133"/>
      <c r="O73" s="133"/>
      <c r="P73" s="133"/>
      <c r="Q73" s="133"/>
      <c r="S73" s="133"/>
      <c r="V73" s="133"/>
      <c r="W73" s="133"/>
      <c r="Y73" s="133"/>
      <c r="Z73" s="133"/>
    </row>
    <row r="74" ht="14.25" customHeight="1">
      <c r="D74" s="133"/>
      <c r="E74" s="133"/>
      <c r="G74" s="133"/>
      <c r="L74" s="133"/>
      <c r="M74" s="133"/>
      <c r="N74" s="133"/>
      <c r="O74" s="133"/>
      <c r="P74" s="133"/>
      <c r="Q74" s="133"/>
      <c r="S74" s="133"/>
      <c r="V74" s="133"/>
      <c r="W74" s="133"/>
      <c r="Y74" s="133"/>
      <c r="Z74" s="133"/>
    </row>
    <row r="75" ht="14.25" customHeight="1">
      <c r="D75" s="133"/>
      <c r="E75" s="133"/>
      <c r="G75" s="133"/>
      <c r="L75" s="133"/>
      <c r="M75" s="133"/>
      <c r="N75" s="133"/>
      <c r="O75" s="133"/>
      <c r="P75" s="133"/>
      <c r="Q75" s="133"/>
      <c r="S75" s="133"/>
      <c r="V75" s="133"/>
      <c r="W75" s="133"/>
      <c r="Y75" s="133"/>
      <c r="Z75" s="133"/>
    </row>
    <row r="76" ht="14.25" customHeight="1">
      <c r="D76" s="133"/>
      <c r="E76" s="133"/>
      <c r="G76" s="133"/>
      <c r="L76" s="133"/>
      <c r="M76" s="133"/>
      <c r="N76" s="133"/>
      <c r="O76" s="133"/>
      <c r="P76" s="133"/>
      <c r="Q76" s="133"/>
      <c r="S76" s="133"/>
      <c r="V76" s="133"/>
      <c r="W76" s="133"/>
      <c r="Y76" s="133"/>
      <c r="Z76" s="133"/>
    </row>
    <row r="77" ht="14.25" customHeight="1">
      <c r="D77" s="133"/>
      <c r="E77" s="133"/>
      <c r="G77" s="133"/>
      <c r="L77" s="133"/>
      <c r="M77" s="133"/>
      <c r="N77" s="133"/>
      <c r="O77" s="133"/>
      <c r="P77" s="133"/>
      <c r="Q77" s="133"/>
      <c r="S77" s="133"/>
      <c r="V77" s="133"/>
      <c r="W77" s="133"/>
      <c r="Y77" s="133"/>
      <c r="Z77" s="133"/>
    </row>
    <row r="78" ht="14.25" customHeight="1">
      <c r="D78" s="133"/>
      <c r="E78" s="133"/>
      <c r="G78" s="133"/>
      <c r="L78" s="133"/>
      <c r="M78" s="133"/>
      <c r="N78" s="133"/>
      <c r="O78" s="133"/>
      <c r="P78" s="133"/>
      <c r="Q78" s="133"/>
      <c r="S78" s="133"/>
      <c r="V78" s="133"/>
      <c r="W78" s="133"/>
      <c r="Y78" s="133"/>
      <c r="Z78" s="133"/>
    </row>
    <row r="79" ht="14.25" customHeight="1">
      <c r="D79" s="133"/>
      <c r="E79" s="133"/>
      <c r="G79" s="133"/>
      <c r="L79" s="133"/>
      <c r="M79" s="133"/>
      <c r="N79" s="133"/>
      <c r="O79" s="133"/>
      <c r="P79" s="133"/>
      <c r="Q79" s="133"/>
      <c r="S79" s="133"/>
      <c r="V79" s="133"/>
      <c r="W79" s="133"/>
      <c r="Y79" s="133"/>
      <c r="Z79" s="133"/>
    </row>
    <row r="80" ht="14.25" customHeight="1">
      <c r="D80" s="133"/>
      <c r="E80" s="133"/>
      <c r="G80" s="133"/>
      <c r="L80" s="133"/>
      <c r="M80" s="133"/>
      <c r="N80" s="133"/>
      <c r="O80" s="133"/>
      <c r="P80" s="133"/>
      <c r="Q80" s="133"/>
      <c r="S80" s="133"/>
      <c r="V80" s="133"/>
      <c r="W80" s="133"/>
      <c r="Y80" s="133"/>
      <c r="Z80" s="133"/>
    </row>
    <row r="81" ht="14.25" customHeight="1">
      <c r="D81" s="133"/>
      <c r="E81" s="133"/>
      <c r="G81" s="133"/>
      <c r="L81" s="133"/>
      <c r="M81" s="133"/>
      <c r="N81" s="133"/>
      <c r="O81" s="133"/>
      <c r="P81" s="133"/>
      <c r="Q81" s="133"/>
      <c r="S81" s="133"/>
      <c r="V81" s="133"/>
      <c r="W81" s="133"/>
      <c r="Y81" s="133"/>
      <c r="Z81" s="133"/>
    </row>
    <row r="82" ht="14.25" customHeight="1">
      <c r="D82" s="133"/>
      <c r="E82" s="133"/>
      <c r="G82" s="133"/>
      <c r="L82" s="133"/>
      <c r="M82" s="133"/>
      <c r="N82" s="133"/>
      <c r="O82" s="133"/>
      <c r="P82" s="133"/>
      <c r="Q82" s="133"/>
      <c r="S82" s="133"/>
      <c r="V82" s="133"/>
      <c r="W82" s="133"/>
      <c r="Y82" s="133"/>
      <c r="Z82" s="133"/>
    </row>
    <row r="83" ht="14.25" customHeight="1">
      <c r="D83" s="133"/>
      <c r="E83" s="133"/>
      <c r="G83" s="133"/>
      <c r="L83" s="133"/>
      <c r="M83" s="133"/>
      <c r="N83" s="133"/>
      <c r="O83" s="133"/>
      <c r="P83" s="133"/>
      <c r="Q83" s="133"/>
      <c r="S83" s="133"/>
      <c r="V83" s="133"/>
      <c r="W83" s="133"/>
      <c r="Y83" s="133"/>
      <c r="Z83" s="133"/>
    </row>
    <row r="84" ht="14.25" customHeight="1">
      <c r="D84" s="133"/>
      <c r="E84" s="133"/>
      <c r="G84" s="133"/>
      <c r="L84" s="133"/>
      <c r="M84" s="133"/>
      <c r="N84" s="133"/>
      <c r="O84" s="133"/>
      <c r="P84" s="133"/>
      <c r="Q84" s="133"/>
      <c r="S84" s="133"/>
      <c r="V84" s="133"/>
      <c r="W84" s="133"/>
      <c r="Y84" s="133"/>
      <c r="Z84" s="133"/>
    </row>
    <row r="85" ht="14.25" customHeight="1">
      <c r="D85" s="133"/>
      <c r="E85" s="133"/>
      <c r="G85" s="133"/>
      <c r="L85" s="133"/>
      <c r="M85" s="133"/>
      <c r="N85" s="133"/>
      <c r="O85" s="133"/>
      <c r="P85" s="133"/>
      <c r="Q85" s="133"/>
      <c r="S85" s="133"/>
      <c r="V85" s="133"/>
      <c r="W85" s="133"/>
      <c r="Y85" s="133"/>
      <c r="Z85" s="133"/>
    </row>
    <row r="86" ht="14.25" customHeight="1">
      <c r="D86" s="133"/>
      <c r="E86" s="133"/>
      <c r="G86" s="133"/>
      <c r="L86" s="133"/>
      <c r="M86" s="133"/>
      <c r="N86" s="133"/>
      <c r="O86" s="133"/>
      <c r="P86" s="133"/>
      <c r="Q86" s="133"/>
      <c r="S86" s="133"/>
      <c r="V86" s="133"/>
      <c r="W86" s="133"/>
      <c r="Y86" s="133"/>
      <c r="Z86" s="133"/>
    </row>
    <row r="87" ht="14.25" customHeight="1">
      <c r="D87" s="133"/>
      <c r="E87" s="133"/>
      <c r="G87" s="133"/>
      <c r="L87" s="133"/>
      <c r="M87" s="133"/>
      <c r="N87" s="133"/>
      <c r="O87" s="133"/>
      <c r="P87" s="133"/>
      <c r="Q87" s="133"/>
      <c r="S87" s="133"/>
      <c r="V87" s="133"/>
      <c r="W87" s="133"/>
      <c r="Y87" s="133"/>
      <c r="Z87" s="133"/>
    </row>
    <row r="88" ht="14.25" customHeight="1">
      <c r="D88" s="133"/>
      <c r="E88" s="133"/>
      <c r="G88" s="133"/>
      <c r="L88" s="133"/>
      <c r="M88" s="133"/>
      <c r="N88" s="133"/>
      <c r="O88" s="133"/>
      <c r="P88" s="133"/>
      <c r="Q88" s="133"/>
      <c r="S88" s="133"/>
      <c r="V88" s="133"/>
      <c r="W88" s="133"/>
      <c r="Y88" s="133"/>
      <c r="Z88" s="133"/>
    </row>
    <row r="89" ht="14.25" customHeight="1">
      <c r="D89" s="133"/>
      <c r="E89" s="133"/>
      <c r="G89" s="133"/>
      <c r="L89" s="133"/>
      <c r="M89" s="133"/>
      <c r="N89" s="133"/>
      <c r="O89" s="133"/>
      <c r="P89" s="133"/>
      <c r="Q89" s="133"/>
      <c r="S89" s="133"/>
      <c r="V89" s="133"/>
      <c r="W89" s="133"/>
      <c r="Y89" s="133"/>
      <c r="Z89" s="133"/>
    </row>
    <row r="90" ht="14.25" customHeight="1">
      <c r="D90" s="133"/>
      <c r="E90" s="133"/>
      <c r="G90" s="133"/>
      <c r="L90" s="133"/>
      <c r="M90" s="133"/>
      <c r="N90" s="133"/>
      <c r="O90" s="133"/>
      <c r="P90" s="133"/>
      <c r="Q90" s="133"/>
      <c r="S90" s="133"/>
      <c r="V90" s="133"/>
      <c r="W90" s="133"/>
      <c r="Y90" s="133"/>
      <c r="Z90" s="133"/>
    </row>
    <row r="91" ht="14.25" customHeight="1">
      <c r="D91" s="133"/>
      <c r="E91" s="133"/>
      <c r="G91" s="133"/>
      <c r="L91" s="133"/>
      <c r="M91" s="133"/>
      <c r="N91" s="133"/>
      <c r="O91" s="133"/>
      <c r="P91" s="133"/>
      <c r="Q91" s="133"/>
      <c r="S91" s="133"/>
      <c r="V91" s="133"/>
      <c r="W91" s="133"/>
      <c r="Y91" s="133"/>
      <c r="Z91" s="133"/>
    </row>
    <row r="92" ht="14.25" customHeight="1">
      <c r="D92" s="133"/>
      <c r="E92" s="133"/>
      <c r="G92" s="133"/>
      <c r="L92" s="133"/>
      <c r="M92" s="133"/>
      <c r="N92" s="133"/>
      <c r="O92" s="133"/>
      <c r="P92" s="133"/>
      <c r="Q92" s="133"/>
      <c r="S92" s="133"/>
      <c r="V92" s="133"/>
      <c r="W92" s="133"/>
      <c r="Y92" s="133"/>
      <c r="Z92" s="133"/>
    </row>
    <row r="93" ht="14.25" customHeight="1">
      <c r="D93" s="133"/>
      <c r="E93" s="133"/>
      <c r="G93" s="133"/>
      <c r="L93" s="133"/>
      <c r="M93" s="133"/>
      <c r="N93" s="133"/>
      <c r="O93" s="133"/>
      <c r="P93" s="133"/>
      <c r="Q93" s="133"/>
      <c r="S93" s="133"/>
      <c r="V93" s="133"/>
      <c r="W93" s="133"/>
      <c r="Y93" s="133"/>
      <c r="Z93" s="133"/>
    </row>
    <row r="94" ht="14.25" customHeight="1">
      <c r="D94" s="133"/>
      <c r="E94" s="133"/>
      <c r="G94" s="133"/>
      <c r="L94" s="133"/>
      <c r="M94" s="133"/>
      <c r="N94" s="133"/>
      <c r="O94" s="133"/>
      <c r="P94" s="133"/>
      <c r="Q94" s="133"/>
      <c r="S94" s="133"/>
      <c r="V94" s="133"/>
      <c r="W94" s="133"/>
      <c r="Y94" s="133"/>
      <c r="Z94" s="133"/>
    </row>
    <row r="95" ht="14.25" customHeight="1">
      <c r="D95" s="133"/>
      <c r="E95" s="133"/>
      <c r="G95" s="133"/>
      <c r="L95" s="133"/>
      <c r="M95" s="133"/>
      <c r="N95" s="133"/>
      <c r="O95" s="133"/>
      <c r="P95" s="133"/>
      <c r="Q95" s="133"/>
      <c r="S95" s="133"/>
      <c r="V95" s="133"/>
      <c r="W95" s="133"/>
      <c r="Y95" s="133"/>
      <c r="Z95" s="133"/>
    </row>
    <row r="96" ht="14.25" customHeight="1">
      <c r="D96" s="133"/>
      <c r="E96" s="133"/>
      <c r="G96" s="133"/>
      <c r="L96" s="133"/>
      <c r="M96" s="133"/>
      <c r="N96" s="133"/>
      <c r="O96" s="133"/>
      <c r="P96" s="133"/>
      <c r="Q96" s="133"/>
      <c r="S96" s="133"/>
      <c r="V96" s="133"/>
      <c r="W96" s="133"/>
      <c r="Y96" s="133"/>
      <c r="Z96" s="133"/>
    </row>
    <row r="97" ht="14.25" customHeight="1">
      <c r="D97" s="133"/>
      <c r="E97" s="133"/>
      <c r="G97" s="133"/>
      <c r="L97" s="133"/>
      <c r="M97" s="133"/>
      <c r="N97" s="133"/>
      <c r="O97" s="133"/>
      <c r="P97" s="133"/>
      <c r="Q97" s="133"/>
      <c r="S97" s="133"/>
      <c r="V97" s="133"/>
      <c r="W97" s="133"/>
      <c r="Y97" s="133"/>
      <c r="Z97" s="133"/>
    </row>
    <row r="98" ht="14.25" customHeight="1">
      <c r="D98" s="133"/>
      <c r="E98" s="133"/>
      <c r="G98" s="133"/>
      <c r="L98" s="133"/>
      <c r="M98" s="133"/>
      <c r="N98" s="133"/>
      <c r="O98" s="133"/>
      <c r="P98" s="133"/>
      <c r="Q98" s="133"/>
      <c r="S98" s="133"/>
      <c r="V98" s="133"/>
      <c r="W98" s="133"/>
      <c r="Y98" s="133"/>
      <c r="Z98" s="133"/>
    </row>
    <row r="99" ht="14.25" customHeight="1">
      <c r="D99" s="133"/>
      <c r="E99" s="133"/>
      <c r="G99" s="133"/>
      <c r="L99" s="133"/>
      <c r="M99" s="133"/>
      <c r="N99" s="133"/>
      <c r="O99" s="133"/>
      <c r="P99" s="133"/>
      <c r="Q99" s="133"/>
      <c r="S99" s="133"/>
      <c r="V99" s="133"/>
      <c r="W99" s="133"/>
      <c r="Y99" s="133"/>
      <c r="Z99" s="133"/>
    </row>
    <row r="100" ht="14.25" customHeight="1">
      <c r="D100" s="133"/>
      <c r="E100" s="133"/>
      <c r="G100" s="133"/>
      <c r="L100" s="133"/>
      <c r="M100" s="133"/>
      <c r="N100" s="133"/>
      <c r="O100" s="133"/>
      <c r="P100" s="133"/>
      <c r="Q100" s="133"/>
      <c r="S100" s="133"/>
      <c r="V100" s="133"/>
      <c r="W100" s="133"/>
      <c r="Y100" s="133"/>
      <c r="Z100" s="133"/>
    </row>
    <row r="101" ht="14.25" customHeight="1">
      <c r="D101" s="133"/>
      <c r="E101" s="133"/>
      <c r="G101" s="133"/>
      <c r="L101" s="133"/>
      <c r="M101" s="133"/>
      <c r="N101" s="133"/>
      <c r="O101" s="133"/>
      <c r="P101" s="133"/>
      <c r="Q101" s="133"/>
      <c r="S101" s="133"/>
      <c r="V101" s="133"/>
      <c r="W101" s="133"/>
      <c r="Y101" s="133"/>
      <c r="Z101" s="133"/>
    </row>
    <row r="102" ht="14.25" customHeight="1">
      <c r="D102" s="133"/>
      <c r="E102" s="133"/>
      <c r="G102" s="133"/>
      <c r="L102" s="133"/>
      <c r="M102" s="133"/>
      <c r="N102" s="133"/>
      <c r="O102" s="133"/>
      <c r="P102" s="133"/>
      <c r="Q102" s="133"/>
      <c r="S102" s="133"/>
      <c r="V102" s="133"/>
      <c r="W102" s="133"/>
      <c r="Y102" s="133"/>
      <c r="Z102" s="133"/>
    </row>
    <row r="103" ht="14.25" customHeight="1">
      <c r="D103" s="133"/>
      <c r="E103" s="133"/>
      <c r="G103" s="133"/>
      <c r="L103" s="133"/>
      <c r="M103" s="133"/>
      <c r="N103" s="133"/>
      <c r="O103" s="133"/>
      <c r="P103" s="133"/>
      <c r="Q103" s="133"/>
      <c r="S103" s="133"/>
      <c r="V103" s="133"/>
      <c r="W103" s="133"/>
      <c r="Y103" s="133"/>
      <c r="Z103" s="133"/>
    </row>
    <row r="104" ht="14.25" customHeight="1">
      <c r="D104" s="133"/>
      <c r="E104" s="133"/>
      <c r="G104" s="133"/>
      <c r="L104" s="133"/>
      <c r="M104" s="133"/>
      <c r="N104" s="133"/>
      <c r="O104" s="133"/>
      <c r="P104" s="133"/>
      <c r="Q104" s="133"/>
      <c r="S104" s="133"/>
      <c r="V104" s="133"/>
      <c r="W104" s="133"/>
      <c r="Y104" s="133"/>
      <c r="Z104" s="133"/>
    </row>
    <row r="105" ht="14.25" customHeight="1">
      <c r="D105" s="133"/>
      <c r="E105" s="133"/>
      <c r="G105" s="133"/>
      <c r="L105" s="133"/>
      <c r="M105" s="133"/>
      <c r="N105" s="133"/>
      <c r="O105" s="133"/>
      <c r="P105" s="133"/>
      <c r="Q105" s="133"/>
      <c r="S105" s="133"/>
      <c r="V105" s="133"/>
      <c r="W105" s="133"/>
      <c r="Y105" s="133"/>
      <c r="Z105" s="133"/>
    </row>
    <row r="106" ht="14.25" customHeight="1">
      <c r="D106" s="133"/>
      <c r="E106" s="133"/>
      <c r="G106" s="133"/>
      <c r="L106" s="133"/>
      <c r="M106" s="133"/>
      <c r="N106" s="133"/>
      <c r="O106" s="133"/>
      <c r="P106" s="133"/>
      <c r="Q106" s="133"/>
      <c r="S106" s="133"/>
      <c r="V106" s="133"/>
      <c r="W106" s="133"/>
      <c r="Y106" s="133"/>
      <c r="Z106" s="133"/>
    </row>
    <row r="107" ht="14.25" customHeight="1">
      <c r="D107" s="133"/>
      <c r="E107" s="133"/>
      <c r="G107" s="133"/>
      <c r="L107" s="133"/>
      <c r="M107" s="133"/>
      <c r="N107" s="133"/>
      <c r="O107" s="133"/>
      <c r="P107" s="133"/>
      <c r="Q107" s="133"/>
      <c r="S107" s="133"/>
      <c r="V107" s="133"/>
      <c r="W107" s="133"/>
      <c r="Y107" s="133"/>
      <c r="Z107" s="133"/>
    </row>
    <row r="108" ht="14.25" customHeight="1">
      <c r="D108" s="133"/>
      <c r="E108" s="133"/>
      <c r="G108" s="133"/>
      <c r="L108" s="133"/>
      <c r="M108" s="133"/>
      <c r="N108" s="133"/>
      <c r="O108" s="133"/>
      <c r="P108" s="133"/>
      <c r="Q108" s="133"/>
      <c r="S108" s="133"/>
      <c r="V108" s="133"/>
      <c r="W108" s="133"/>
      <c r="Y108" s="133"/>
      <c r="Z108" s="133"/>
    </row>
    <row r="109" ht="14.25" customHeight="1">
      <c r="D109" s="133"/>
      <c r="E109" s="133"/>
      <c r="G109" s="133"/>
      <c r="L109" s="133"/>
      <c r="M109" s="133"/>
      <c r="N109" s="133"/>
      <c r="O109" s="133"/>
      <c r="P109" s="133"/>
      <c r="Q109" s="133"/>
      <c r="S109" s="133"/>
      <c r="V109" s="133"/>
      <c r="W109" s="133"/>
      <c r="Y109" s="133"/>
      <c r="Z109" s="133"/>
    </row>
    <row r="110" ht="14.25" customHeight="1">
      <c r="D110" s="133"/>
      <c r="E110" s="133"/>
      <c r="G110" s="133"/>
      <c r="L110" s="133"/>
      <c r="M110" s="133"/>
      <c r="N110" s="133"/>
      <c r="O110" s="133"/>
      <c r="P110" s="133"/>
      <c r="Q110" s="133"/>
      <c r="S110" s="133"/>
      <c r="V110" s="133"/>
      <c r="W110" s="133"/>
      <c r="Y110" s="133"/>
      <c r="Z110" s="133"/>
    </row>
    <row r="111" ht="14.25" customHeight="1">
      <c r="D111" s="133"/>
      <c r="E111" s="133"/>
      <c r="G111" s="133"/>
      <c r="L111" s="133"/>
      <c r="M111" s="133"/>
      <c r="N111" s="133"/>
      <c r="O111" s="133"/>
      <c r="P111" s="133"/>
      <c r="Q111" s="133"/>
      <c r="S111" s="133"/>
      <c r="V111" s="133"/>
      <c r="W111" s="133"/>
      <c r="Y111" s="133"/>
      <c r="Z111" s="133"/>
    </row>
    <row r="112" ht="14.25" customHeight="1">
      <c r="D112" s="133"/>
      <c r="E112" s="133"/>
      <c r="G112" s="133"/>
      <c r="L112" s="133"/>
      <c r="M112" s="133"/>
      <c r="N112" s="133"/>
      <c r="O112" s="133"/>
      <c r="P112" s="133"/>
      <c r="Q112" s="133"/>
      <c r="S112" s="133"/>
      <c r="V112" s="133"/>
      <c r="W112" s="133"/>
      <c r="Y112" s="133"/>
      <c r="Z112" s="133"/>
    </row>
    <row r="113" ht="14.25" customHeight="1">
      <c r="D113" s="133"/>
      <c r="E113" s="133"/>
      <c r="G113" s="133"/>
      <c r="L113" s="133"/>
      <c r="M113" s="133"/>
      <c r="N113" s="133"/>
      <c r="O113" s="133"/>
      <c r="P113" s="133"/>
      <c r="Q113" s="133"/>
      <c r="S113" s="133"/>
      <c r="V113" s="133"/>
      <c r="W113" s="133"/>
      <c r="Y113" s="133"/>
      <c r="Z113" s="133"/>
    </row>
    <row r="114" ht="14.25" customHeight="1">
      <c r="D114" s="133"/>
      <c r="E114" s="133"/>
      <c r="G114" s="133"/>
      <c r="L114" s="133"/>
      <c r="M114" s="133"/>
      <c r="N114" s="133"/>
      <c r="O114" s="133"/>
      <c r="P114" s="133"/>
      <c r="Q114" s="133"/>
      <c r="S114" s="133"/>
      <c r="V114" s="133"/>
      <c r="W114" s="133"/>
      <c r="Y114" s="133"/>
      <c r="Z114" s="133"/>
    </row>
    <row r="115" ht="14.25" customHeight="1">
      <c r="D115" s="133"/>
      <c r="E115" s="133"/>
      <c r="G115" s="133"/>
      <c r="L115" s="133"/>
      <c r="M115" s="133"/>
      <c r="N115" s="133"/>
      <c r="O115" s="133"/>
      <c r="P115" s="133"/>
      <c r="Q115" s="133"/>
      <c r="S115" s="133"/>
      <c r="V115" s="133"/>
      <c r="W115" s="133"/>
      <c r="Y115" s="133"/>
      <c r="Z115" s="133"/>
    </row>
    <row r="116" ht="14.25" customHeight="1">
      <c r="D116" s="133"/>
      <c r="E116" s="133"/>
      <c r="G116" s="133"/>
      <c r="L116" s="133"/>
      <c r="M116" s="133"/>
      <c r="N116" s="133"/>
      <c r="O116" s="133"/>
      <c r="P116" s="133"/>
      <c r="Q116" s="133"/>
      <c r="S116" s="133"/>
      <c r="V116" s="133"/>
      <c r="W116" s="133"/>
      <c r="Y116" s="133"/>
      <c r="Z116" s="133"/>
    </row>
    <row r="117" ht="14.25" customHeight="1">
      <c r="D117" s="133"/>
      <c r="E117" s="133"/>
      <c r="G117" s="133"/>
      <c r="L117" s="133"/>
      <c r="M117" s="133"/>
      <c r="N117" s="133"/>
      <c r="O117" s="133"/>
      <c r="P117" s="133"/>
      <c r="Q117" s="133"/>
      <c r="S117" s="133"/>
      <c r="V117" s="133"/>
      <c r="W117" s="133"/>
      <c r="Y117" s="133"/>
      <c r="Z117" s="133"/>
    </row>
    <row r="118" ht="14.25" customHeight="1">
      <c r="D118" s="133"/>
      <c r="E118" s="133"/>
      <c r="G118" s="133"/>
      <c r="L118" s="133"/>
      <c r="M118" s="133"/>
      <c r="N118" s="133"/>
      <c r="O118" s="133"/>
      <c r="P118" s="133"/>
      <c r="Q118" s="133"/>
      <c r="S118" s="133"/>
      <c r="V118" s="133"/>
      <c r="W118" s="133"/>
      <c r="Y118" s="133"/>
      <c r="Z118" s="133"/>
    </row>
    <row r="119" ht="14.25" customHeight="1">
      <c r="D119" s="133"/>
      <c r="E119" s="133"/>
      <c r="G119" s="133"/>
      <c r="L119" s="133"/>
      <c r="M119" s="133"/>
      <c r="N119" s="133"/>
      <c r="O119" s="133"/>
      <c r="P119" s="133"/>
      <c r="Q119" s="133"/>
      <c r="S119" s="133"/>
      <c r="V119" s="133"/>
      <c r="W119" s="133"/>
      <c r="Y119" s="133"/>
      <c r="Z119" s="133"/>
    </row>
    <row r="120" ht="14.25" customHeight="1">
      <c r="D120" s="133"/>
      <c r="E120" s="133"/>
      <c r="G120" s="133"/>
      <c r="L120" s="133"/>
      <c r="M120" s="133"/>
      <c r="N120" s="133"/>
      <c r="O120" s="133"/>
      <c r="P120" s="133"/>
      <c r="Q120" s="133"/>
      <c r="S120" s="133"/>
      <c r="V120" s="133"/>
      <c r="W120" s="133"/>
      <c r="Y120" s="133"/>
      <c r="Z120" s="133"/>
    </row>
    <row r="121" ht="14.25" customHeight="1">
      <c r="D121" s="133"/>
      <c r="E121" s="133"/>
      <c r="G121" s="133"/>
      <c r="L121" s="133"/>
      <c r="M121" s="133"/>
      <c r="N121" s="133"/>
      <c r="O121" s="133"/>
      <c r="P121" s="133"/>
      <c r="Q121" s="133"/>
      <c r="S121" s="133"/>
      <c r="V121" s="133"/>
      <c r="W121" s="133"/>
      <c r="Y121" s="133"/>
      <c r="Z121" s="133"/>
    </row>
    <row r="122" ht="14.25" customHeight="1">
      <c r="D122" s="133"/>
      <c r="E122" s="133"/>
      <c r="G122" s="133"/>
      <c r="L122" s="133"/>
      <c r="M122" s="133"/>
      <c r="N122" s="133"/>
      <c r="O122" s="133"/>
      <c r="P122" s="133"/>
      <c r="Q122" s="133"/>
      <c r="S122" s="133"/>
      <c r="V122" s="133"/>
      <c r="W122" s="133"/>
      <c r="Y122" s="133"/>
      <c r="Z122" s="133"/>
    </row>
    <row r="123" ht="14.25" customHeight="1">
      <c r="D123" s="133"/>
      <c r="E123" s="133"/>
      <c r="G123" s="133"/>
      <c r="L123" s="133"/>
      <c r="M123" s="133"/>
      <c r="N123" s="133"/>
      <c r="O123" s="133"/>
      <c r="P123" s="133"/>
      <c r="Q123" s="133"/>
      <c r="S123" s="133"/>
      <c r="V123" s="133"/>
      <c r="W123" s="133"/>
      <c r="Y123" s="133"/>
      <c r="Z123" s="133"/>
    </row>
    <row r="124" ht="14.25" customHeight="1">
      <c r="D124" s="133"/>
      <c r="E124" s="133"/>
      <c r="G124" s="133"/>
      <c r="L124" s="133"/>
      <c r="M124" s="133"/>
      <c r="N124" s="133"/>
      <c r="O124" s="133"/>
      <c r="P124" s="133"/>
      <c r="Q124" s="133"/>
      <c r="S124" s="133"/>
      <c r="V124" s="133"/>
      <c r="W124" s="133"/>
      <c r="Y124" s="133"/>
      <c r="Z124" s="133"/>
    </row>
    <row r="125" ht="14.25" customHeight="1">
      <c r="D125" s="133"/>
      <c r="E125" s="133"/>
      <c r="G125" s="133"/>
      <c r="L125" s="133"/>
      <c r="M125" s="133"/>
      <c r="N125" s="133"/>
      <c r="O125" s="133"/>
      <c r="P125" s="133"/>
      <c r="Q125" s="133"/>
      <c r="S125" s="133"/>
      <c r="V125" s="133"/>
      <c r="W125" s="133"/>
      <c r="Y125" s="133"/>
      <c r="Z125" s="133"/>
    </row>
    <row r="126" ht="14.25" customHeight="1">
      <c r="D126" s="133"/>
      <c r="E126" s="133"/>
      <c r="G126" s="133"/>
      <c r="L126" s="133"/>
      <c r="M126" s="133"/>
      <c r="N126" s="133"/>
      <c r="O126" s="133"/>
      <c r="P126" s="133"/>
      <c r="Q126" s="133"/>
      <c r="S126" s="133"/>
      <c r="V126" s="133"/>
      <c r="W126" s="133"/>
      <c r="Y126" s="133"/>
      <c r="Z126" s="133"/>
    </row>
    <row r="127" ht="14.25" customHeight="1">
      <c r="D127" s="133"/>
      <c r="E127" s="133"/>
      <c r="G127" s="133"/>
      <c r="L127" s="133"/>
      <c r="M127" s="133"/>
      <c r="N127" s="133"/>
      <c r="O127" s="133"/>
      <c r="P127" s="133"/>
      <c r="Q127" s="133"/>
      <c r="S127" s="133"/>
      <c r="V127" s="133"/>
      <c r="W127" s="133"/>
      <c r="Y127" s="133"/>
      <c r="Z127" s="133"/>
    </row>
    <row r="128" ht="14.25" customHeight="1">
      <c r="D128" s="133"/>
      <c r="E128" s="133"/>
      <c r="G128" s="133"/>
      <c r="L128" s="133"/>
      <c r="M128" s="133"/>
      <c r="N128" s="133"/>
      <c r="O128" s="133"/>
      <c r="P128" s="133"/>
      <c r="Q128" s="133"/>
      <c r="S128" s="133"/>
      <c r="V128" s="133"/>
      <c r="W128" s="133"/>
      <c r="Y128" s="133"/>
      <c r="Z128" s="133"/>
    </row>
    <row r="129" ht="14.25" customHeight="1">
      <c r="D129" s="133"/>
      <c r="E129" s="133"/>
      <c r="G129" s="133"/>
      <c r="L129" s="133"/>
      <c r="M129" s="133"/>
      <c r="N129" s="133"/>
      <c r="O129" s="133"/>
      <c r="P129" s="133"/>
      <c r="Q129" s="133"/>
      <c r="S129" s="133"/>
      <c r="V129" s="133"/>
      <c r="W129" s="133"/>
      <c r="Y129" s="133"/>
      <c r="Z129" s="133"/>
    </row>
    <row r="130" ht="14.25" customHeight="1">
      <c r="D130" s="133"/>
      <c r="E130" s="133"/>
      <c r="G130" s="133"/>
      <c r="L130" s="133"/>
      <c r="M130" s="133"/>
      <c r="N130" s="133"/>
      <c r="O130" s="133"/>
      <c r="P130" s="133"/>
      <c r="Q130" s="133"/>
      <c r="S130" s="133"/>
      <c r="V130" s="133"/>
      <c r="W130" s="133"/>
      <c r="Y130" s="133"/>
      <c r="Z130" s="133"/>
    </row>
    <row r="131" ht="14.25" customHeight="1">
      <c r="D131" s="133"/>
      <c r="E131" s="133"/>
      <c r="G131" s="133"/>
      <c r="L131" s="133"/>
      <c r="M131" s="133"/>
      <c r="N131" s="133"/>
      <c r="O131" s="133"/>
      <c r="P131" s="133"/>
      <c r="Q131" s="133"/>
      <c r="S131" s="133"/>
      <c r="V131" s="133"/>
      <c r="W131" s="133"/>
      <c r="Y131" s="133"/>
      <c r="Z131" s="133"/>
    </row>
    <row r="132" ht="14.25" customHeight="1">
      <c r="D132" s="133"/>
      <c r="E132" s="133"/>
      <c r="G132" s="133"/>
      <c r="L132" s="133"/>
      <c r="M132" s="133"/>
      <c r="N132" s="133"/>
      <c r="O132" s="133"/>
      <c r="P132" s="133"/>
      <c r="Q132" s="133"/>
      <c r="S132" s="133"/>
      <c r="V132" s="133"/>
      <c r="W132" s="133"/>
      <c r="Y132" s="133"/>
      <c r="Z132" s="133"/>
    </row>
    <row r="133" ht="14.25" customHeight="1">
      <c r="D133" s="133"/>
      <c r="E133" s="133"/>
      <c r="G133" s="133"/>
      <c r="L133" s="133"/>
      <c r="M133" s="133"/>
      <c r="N133" s="133"/>
      <c r="O133" s="133"/>
      <c r="P133" s="133"/>
      <c r="Q133" s="133"/>
      <c r="S133" s="133"/>
      <c r="V133" s="133"/>
      <c r="W133" s="133"/>
      <c r="Y133" s="133"/>
      <c r="Z133" s="133"/>
    </row>
    <row r="134" ht="14.25" customHeight="1">
      <c r="D134" s="133"/>
      <c r="E134" s="133"/>
      <c r="G134" s="133"/>
      <c r="L134" s="133"/>
      <c r="M134" s="133"/>
      <c r="N134" s="133"/>
      <c r="O134" s="133"/>
      <c r="P134" s="133"/>
      <c r="Q134" s="133"/>
      <c r="S134" s="133"/>
      <c r="V134" s="133"/>
      <c r="W134" s="133"/>
      <c r="Y134" s="133"/>
      <c r="Z134" s="133"/>
    </row>
    <row r="135" ht="14.25" customHeight="1">
      <c r="D135" s="133"/>
      <c r="E135" s="133"/>
      <c r="G135" s="133"/>
      <c r="L135" s="133"/>
      <c r="M135" s="133"/>
      <c r="N135" s="133"/>
      <c r="O135" s="133"/>
      <c r="P135" s="133"/>
      <c r="Q135" s="133"/>
      <c r="S135" s="133"/>
      <c r="V135" s="133"/>
      <c r="W135" s="133"/>
      <c r="Y135" s="133"/>
      <c r="Z135" s="133"/>
    </row>
    <row r="136" ht="14.25" customHeight="1">
      <c r="D136" s="133"/>
      <c r="E136" s="133"/>
      <c r="G136" s="133"/>
      <c r="L136" s="133"/>
      <c r="M136" s="133"/>
      <c r="N136" s="133"/>
      <c r="O136" s="133"/>
      <c r="P136" s="133"/>
      <c r="Q136" s="133"/>
      <c r="S136" s="133"/>
      <c r="V136" s="133"/>
      <c r="W136" s="133"/>
      <c r="Y136" s="133"/>
      <c r="Z136" s="133"/>
    </row>
    <row r="137" ht="14.25" customHeight="1">
      <c r="D137" s="133"/>
      <c r="E137" s="133"/>
      <c r="G137" s="133"/>
      <c r="L137" s="133"/>
      <c r="M137" s="133"/>
      <c r="N137" s="133"/>
      <c r="O137" s="133"/>
      <c r="P137" s="133"/>
      <c r="Q137" s="133"/>
      <c r="S137" s="133"/>
      <c r="V137" s="133"/>
      <c r="W137" s="133"/>
      <c r="Y137" s="133"/>
      <c r="Z137" s="133"/>
    </row>
    <row r="138" ht="14.25" customHeight="1">
      <c r="D138" s="133"/>
      <c r="E138" s="133"/>
      <c r="G138" s="133"/>
      <c r="L138" s="133"/>
      <c r="M138" s="133"/>
      <c r="N138" s="133"/>
      <c r="O138" s="133"/>
      <c r="P138" s="133"/>
      <c r="Q138" s="133"/>
      <c r="S138" s="133"/>
      <c r="V138" s="133"/>
      <c r="W138" s="133"/>
      <c r="Y138" s="133"/>
      <c r="Z138" s="133"/>
    </row>
    <row r="139" ht="14.25" customHeight="1">
      <c r="D139" s="133"/>
      <c r="E139" s="133"/>
      <c r="G139" s="133"/>
      <c r="L139" s="133"/>
      <c r="M139" s="133"/>
      <c r="N139" s="133"/>
      <c r="O139" s="133"/>
      <c r="P139" s="133"/>
      <c r="Q139" s="133"/>
      <c r="S139" s="133"/>
      <c r="V139" s="133"/>
      <c r="W139" s="133"/>
      <c r="Y139" s="133"/>
      <c r="Z139" s="133"/>
    </row>
    <row r="140" ht="14.25" customHeight="1">
      <c r="D140" s="133"/>
      <c r="E140" s="133"/>
      <c r="G140" s="133"/>
      <c r="L140" s="133"/>
      <c r="M140" s="133"/>
      <c r="N140" s="133"/>
      <c r="O140" s="133"/>
      <c r="P140" s="133"/>
      <c r="Q140" s="133"/>
      <c r="S140" s="133"/>
      <c r="V140" s="133"/>
      <c r="W140" s="133"/>
      <c r="Y140" s="133"/>
      <c r="Z140" s="133"/>
    </row>
    <row r="141" ht="14.25" customHeight="1">
      <c r="D141" s="133"/>
      <c r="E141" s="133"/>
      <c r="G141" s="133"/>
      <c r="L141" s="133"/>
      <c r="M141" s="133"/>
      <c r="N141" s="133"/>
      <c r="O141" s="133"/>
      <c r="P141" s="133"/>
      <c r="Q141" s="133"/>
      <c r="S141" s="133"/>
      <c r="V141" s="133"/>
      <c r="W141" s="133"/>
      <c r="Y141" s="133"/>
      <c r="Z141" s="133"/>
    </row>
    <row r="142" ht="14.25" customHeight="1">
      <c r="D142" s="133"/>
      <c r="E142" s="133"/>
      <c r="G142" s="133"/>
      <c r="L142" s="133"/>
      <c r="M142" s="133"/>
      <c r="N142" s="133"/>
      <c r="O142" s="133"/>
      <c r="P142" s="133"/>
      <c r="Q142" s="133"/>
      <c r="S142" s="133"/>
      <c r="V142" s="133"/>
      <c r="W142" s="133"/>
      <c r="Y142" s="133"/>
      <c r="Z142" s="133"/>
    </row>
    <row r="143" ht="14.25" customHeight="1">
      <c r="D143" s="133"/>
      <c r="E143" s="133"/>
      <c r="G143" s="133"/>
      <c r="L143" s="133"/>
      <c r="M143" s="133"/>
      <c r="N143" s="133"/>
      <c r="O143" s="133"/>
      <c r="P143" s="133"/>
      <c r="Q143" s="133"/>
      <c r="S143" s="133"/>
      <c r="V143" s="133"/>
      <c r="W143" s="133"/>
      <c r="Y143" s="133"/>
      <c r="Z143" s="133"/>
    </row>
    <row r="144" ht="14.25" customHeight="1">
      <c r="D144" s="133"/>
      <c r="E144" s="133"/>
      <c r="G144" s="133"/>
      <c r="L144" s="133"/>
      <c r="M144" s="133"/>
      <c r="N144" s="133"/>
      <c r="O144" s="133"/>
      <c r="P144" s="133"/>
      <c r="Q144" s="133"/>
      <c r="S144" s="133"/>
      <c r="V144" s="133"/>
      <c r="W144" s="133"/>
      <c r="Y144" s="133"/>
      <c r="Z144" s="133"/>
    </row>
    <row r="145" ht="14.25" customHeight="1">
      <c r="D145" s="133"/>
      <c r="E145" s="133"/>
      <c r="G145" s="133"/>
      <c r="L145" s="133"/>
      <c r="M145" s="133"/>
      <c r="N145" s="133"/>
      <c r="O145" s="133"/>
      <c r="P145" s="133"/>
      <c r="Q145" s="133"/>
      <c r="S145" s="133"/>
      <c r="V145" s="133"/>
      <c r="W145" s="133"/>
      <c r="Y145" s="133"/>
      <c r="Z145" s="133"/>
    </row>
    <row r="146" ht="14.25" customHeight="1">
      <c r="D146" s="133"/>
      <c r="E146" s="133"/>
      <c r="G146" s="133"/>
      <c r="L146" s="133"/>
      <c r="M146" s="133"/>
      <c r="N146" s="133"/>
      <c r="O146" s="133"/>
      <c r="P146" s="133"/>
      <c r="Q146" s="133"/>
      <c r="S146" s="133"/>
      <c r="V146" s="133"/>
      <c r="W146" s="133"/>
      <c r="Y146" s="133"/>
      <c r="Z146" s="133"/>
    </row>
    <row r="147" ht="14.25" customHeight="1">
      <c r="D147" s="133"/>
      <c r="E147" s="133"/>
      <c r="G147" s="133"/>
      <c r="L147" s="133"/>
      <c r="M147" s="133"/>
      <c r="N147" s="133"/>
      <c r="O147" s="133"/>
      <c r="P147" s="133"/>
      <c r="Q147" s="133"/>
      <c r="S147" s="133"/>
      <c r="V147" s="133"/>
      <c r="W147" s="133"/>
      <c r="Y147" s="133"/>
      <c r="Z147" s="133"/>
    </row>
    <row r="148" ht="14.25" customHeight="1">
      <c r="D148" s="133"/>
      <c r="E148" s="133"/>
      <c r="G148" s="133"/>
      <c r="L148" s="133"/>
      <c r="M148" s="133"/>
      <c r="N148" s="133"/>
      <c r="O148" s="133"/>
      <c r="P148" s="133"/>
      <c r="Q148" s="133"/>
      <c r="S148" s="133"/>
      <c r="V148" s="133"/>
      <c r="W148" s="133"/>
      <c r="Y148" s="133"/>
      <c r="Z148" s="133"/>
    </row>
    <row r="149" ht="14.25" customHeight="1">
      <c r="D149" s="133"/>
      <c r="E149" s="133"/>
      <c r="G149" s="133"/>
      <c r="L149" s="133"/>
      <c r="M149" s="133"/>
      <c r="N149" s="133"/>
      <c r="O149" s="133"/>
      <c r="P149" s="133"/>
      <c r="Q149" s="133"/>
      <c r="S149" s="133"/>
      <c r="V149" s="133"/>
      <c r="W149" s="133"/>
      <c r="Y149" s="133"/>
      <c r="Z149" s="133"/>
    </row>
    <row r="150" ht="14.25" customHeight="1">
      <c r="D150" s="133"/>
      <c r="E150" s="133"/>
      <c r="G150" s="133"/>
      <c r="L150" s="133"/>
      <c r="M150" s="133"/>
      <c r="N150" s="133"/>
      <c r="O150" s="133"/>
      <c r="P150" s="133"/>
      <c r="Q150" s="133"/>
      <c r="S150" s="133"/>
      <c r="V150" s="133"/>
      <c r="W150" s="133"/>
      <c r="Y150" s="133"/>
      <c r="Z150" s="133"/>
    </row>
    <row r="151" ht="14.25" customHeight="1">
      <c r="D151" s="133"/>
      <c r="E151" s="133"/>
      <c r="G151" s="133"/>
      <c r="L151" s="133"/>
      <c r="M151" s="133"/>
      <c r="N151" s="133"/>
      <c r="O151" s="133"/>
      <c r="P151" s="133"/>
      <c r="Q151" s="133"/>
      <c r="S151" s="133"/>
      <c r="V151" s="133"/>
      <c r="W151" s="133"/>
      <c r="Y151" s="133"/>
      <c r="Z151" s="133"/>
    </row>
    <row r="152" ht="14.25" customHeight="1">
      <c r="D152" s="133"/>
      <c r="E152" s="133"/>
      <c r="G152" s="133"/>
      <c r="L152" s="133"/>
      <c r="M152" s="133"/>
      <c r="N152" s="133"/>
      <c r="O152" s="133"/>
      <c r="P152" s="133"/>
      <c r="Q152" s="133"/>
      <c r="S152" s="133"/>
      <c r="V152" s="133"/>
      <c r="W152" s="133"/>
      <c r="Y152" s="133"/>
      <c r="Z152" s="133"/>
    </row>
    <row r="153" ht="14.25" customHeight="1">
      <c r="D153" s="133"/>
      <c r="E153" s="133"/>
      <c r="G153" s="133"/>
      <c r="L153" s="133"/>
      <c r="M153" s="133"/>
      <c r="N153" s="133"/>
      <c r="O153" s="133"/>
      <c r="P153" s="133"/>
      <c r="Q153" s="133"/>
      <c r="S153" s="133"/>
      <c r="V153" s="133"/>
      <c r="W153" s="133"/>
      <c r="Y153" s="133"/>
      <c r="Z153" s="133"/>
    </row>
    <row r="154" ht="14.25" customHeight="1">
      <c r="D154" s="133"/>
      <c r="E154" s="133"/>
      <c r="G154" s="133"/>
      <c r="L154" s="133"/>
      <c r="M154" s="133"/>
      <c r="N154" s="133"/>
      <c r="O154" s="133"/>
      <c r="P154" s="133"/>
      <c r="Q154" s="133"/>
      <c r="S154" s="133"/>
      <c r="V154" s="133"/>
      <c r="W154" s="133"/>
      <c r="Y154" s="133"/>
      <c r="Z154" s="133"/>
    </row>
    <row r="155" ht="14.25" customHeight="1">
      <c r="D155" s="133"/>
      <c r="E155" s="133"/>
      <c r="G155" s="133"/>
      <c r="L155" s="133"/>
      <c r="M155" s="133"/>
      <c r="N155" s="133"/>
      <c r="O155" s="133"/>
      <c r="P155" s="133"/>
      <c r="Q155" s="133"/>
      <c r="S155" s="133"/>
      <c r="V155" s="133"/>
      <c r="W155" s="133"/>
      <c r="Y155" s="133"/>
      <c r="Z155" s="133"/>
    </row>
    <row r="156" ht="14.25" customHeight="1">
      <c r="D156" s="133"/>
      <c r="E156" s="133"/>
      <c r="G156" s="133"/>
      <c r="L156" s="133"/>
      <c r="M156" s="133"/>
      <c r="N156" s="133"/>
      <c r="O156" s="133"/>
      <c r="P156" s="133"/>
      <c r="Q156" s="133"/>
      <c r="S156" s="133"/>
      <c r="V156" s="133"/>
      <c r="W156" s="133"/>
      <c r="Y156" s="133"/>
      <c r="Z156" s="133"/>
    </row>
    <row r="157" ht="14.25" customHeight="1">
      <c r="D157" s="133"/>
      <c r="E157" s="133"/>
      <c r="G157" s="133"/>
      <c r="L157" s="133"/>
      <c r="M157" s="133"/>
      <c r="N157" s="133"/>
      <c r="O157" s="133"/>
      <c r="P157" s="133"/>
      <c r="Q157" s="133"/>
      <c r="S157" s="133"/>
      <c r="V157" s="133"/>
      <c r="W157" s="133"/>
      <c r="Y157" s="133"/>
      <c r="Z157" s="133"/>
    </row>
    <row r="158" ht="14.25" customHeight="1">
      <c r="D158" s="133"/>
      <c r="E158" s="133"/>
      <c r="G158" s="133"/>
      <c r="L158" s="133"/>
      <c r="M158" s="133"/>
      <c r="N158" s="133"/>
      <c r="O158" s="133"/>
      <c r="P158" s="133"/>
      <c r="Q158" s="133"/>
      <c r="S158" s="133"/>
      <c r="V158" s="133"/>
      <c r="W158" s="133"/>
      <c r="Y158" s="133"/>
      <c r="Z158" s="133"/>
    </row>
    <row r="159" ht="14.25" customHeight="1">
      <c r="D159" s="133"/>
      <c r="E159" s="133"/>
      <c r="G159" s="133"/>
      <c r="L159" s="133"/>
      <c r="M159" s="133"/>
      <c r="N159" s="133"/>
      <c r="O159" s="133"/>
      <c r="P159" s="133"/>
      <c r="Q159" s="133"/>
      <c r="S159" s="133"/>
      <c r="V159" s="133"/>
      <c r="W159" s="133"/>
      <c r="Y159" s="133"/>
      <c r="Z159" s="133"/>
    </row>
    <row r="160" ht="14.25" customHeight="1">
      <c r="D160" s="133"/>
      <c r="E160" s="133"/>
      <c r="G160" s="133"/>
      <c r="L160" s="133"/>
      <c r="M160" s="133"/>
      <c r="N160" s="133"/>
      <c r="O160" s="133"/>
      <c r="P160" s="133"/>
      <c r="Q160" s="133"/>
      <c r="S160" s="133"/>
      <c r="V160" s="133"/>
      <c r="W160" s="133"/>
      <c r="Y160" s="133"/>
      <c r="Z160" s="133"/>
    </row>
    <row r="161" ht="14.25" customHeight="1">
      <c r="D161" s="133"/>
      <c r="E161" s="133"/>
      <c r="G161" s="133"/>
      <c r="L161" s="133"/>
      <c r="M161" s="133"/>
      <c r="N161" s="133"/>
      <c r="O161" s="133"/>
      <c r="P161" s="133"/>
      <c r="Q161" s="133"/>
      <c r="S161" s="133"/>
      <c r="V161" s="133"/>
      <c r="W161" s="133"/>
      <c r="Y161" s="133"/>
      <c r="Z161" s="133"/>
    </row>
    <row r="162" ht="14.25" customHeight="1">
      <c r="D162" s="133"/>
      <c r="E162" s="133"/>
      <c r="G162" s="133"/>
      <c r="L162" s="133"/>
      <c r="M162" s="133"/>
      <c r="N162" s="133"/>
      <c r="O162" s="133"/>
      <c r="P162" s="133"/>
      <c r="Q162" s="133"/>
      <c r="S162" s="133"/>
      <c r="V162" s="133"/>
      <c r="W162" s="133"/>
      <c r="Y162" s="133"/>
      <c r="Z162" s="133"/>
    </row>
    <row r="163" ht="14.25" customHeight="1">
      <c r="D163" s="133"/>
      <c r="E163" s="133"/>
      <c r="G163" s="133"/>
      <c r="L163" s="133"/>
      <c r="M163" s="133"/>
      <c r="N163" s="133"/>
      <c r="O163" s="133"/>
      <c r="P163" s="133"/>
      <c r="Q163" s="133"/>
      <c r="S163" s="133"/>
      <c r="V163" s="133"/>
      <c r="W163" s="133"/>
      <c r="Y163" s="133"/>
      <c r="Z163" s="133"/>
    </row>
    <row r="164" ht="14.25" customHeight="1">
      <c r="D164" s="133"/>
      <c r="E164" s="133"/>
      <c r="G164" s="133"/>
      <c r="L164" s="133"/>
      <c r="M164" s="133"/>
      <c r="N164" s="133"/>
      <c r="O164" s="133"/>
      <c r="P164" s="133"/>
      <c r="Q164" s="133"/>
      <c r="S164" s="133"/>
      <c r="V164" s="133"/>
      <c r="W164" s="133"/>
      <c r="Y164" s="133"/>
      <c r="Z164" s="133"/>
    </row>
    <row r="165" ht="14.25" customHeight="1">
      <c r="D165" s="133"/>
      <c r="E165" s="133"/>
      <c r="G165" s="133"/>
      <c r="L165" s="133"/>
      <c r="M165" s="133"/>
      <c r="N165" s="133"/>
      <c r="O165" s="133"/>
      <c r="P165" s="133"/>
      <c r="Q165" s="133"/>
      <c r="S165" s="133"/>
      <c r="V165" s="133"/>
      <c r="W165" s="133"/>
      <c r="Y165" s="133"/>
      <c r="Z165" s="133"/>
    </row>
    <row r="166" ht="14.25" customHeight="1">
      <c r="D166" s="133"/>
      <c r="E166" s="133"/>
      <c r="G166" s="133"/>
      <c r="L166" s="133"/>
      <c r="M166" s="133"/>
      <c r="N166" s="133"/>
      <c r="O166" s="133"/>
      <c r="P166" s="133"/>
      <c r="Q166" s="133"/>
      <c r="S166" s="133"/>
      <c r="V166" s="133"/>
      <c r="W166" s="133"/>
      <c r="Y166" s="133"/>
      <c r="Z166" s="133"/>
    </row>
    <row r="167" ht="14.25" customHeight="1">
      <c r="D167" s="133"/>
      <c r="E167" s="133"/>
      <c r="G167" s="133"/>
      <c r="L167" s="133"/>
      <c r="M167" s="133"/>
      <c r="N167" s="133"/>
      <c r="O167" s="133"/>
      <c r="P167" s="133"/>
      <c r="Q167" s="133"/>
      <c r="S167" s="133"/>
      <c r="V167" s="133"/>
      <c r="W167" s="133"/>
      <c r="Y167" s="133"/>
      <c r="Z167" s="133"/>
    </row>
    <row r="168" ht="14.25" customHeight="1">
      <c r="D168" s="133"/>
      <c r="E168" s="133"/>
      <c r="G168" s="133"/>
      <c r="L168" s="133"/>
      <c r="M168" s="133"/>
      <c r="N168" s="133"/>
      <c r="O168" s="133"/>
      <c r="P168" s="133"/>
      <c r="Q168" s="133"/>
      <c r="S168" s="133"/>
      <c r="V168" s="133"/>
      <c r="W168" s="133"/>
      <c r="Y168" s="133"/>
      <c r="Z168" s="133"/>
    </row>
    <row r="169" ht="14.25" customHeight="1">
      <c r="D169" s="133"/>
      <c r="E169" s="133"/>
      <c r="G169" s="133"/>
      <c r="L169" s="133"/>
      <c r="M169" s="133"/>
      <c r="N169" s="133"/>
      <c r="O169" s="133"/>
      <c r="P169" s="133"/>
      <c r="Q169" s="133"/>
      <c r="S169" s="133"/>
      <c r="V169" s="133"/>
      <c r="W169" s="133"/>
      <c r="Y169" s="133"/>
      <c r="Z169" s="133"/>
    </row>
    <row r="170" ht="14.25" customHeight="1">
      <c r="D170" s="133"/>
      <c r="E170" s="133"/>
      <c r="G170" s="133"/>
      <c r="L170" s="133"/>
      <c r="M170" s="133"/>
      <c r="N170" s="133"/>
      <c r="O170" s="133"/>
      <c r="P170" s="133"/>
      <c r="Q170" s="133"/>
      <c r="S170" s="133"/>
      <c r="V170" s="133"/>
      <c r="W170" s="133"/>
      <c r="Y170" s="133"/>
      <c r="Z170" s="133"/>
    </row>
    <row r="171" ht="14.25" customHeight="1">
      <c r="D171" s="133"/>
      <c r="E171" s="133"/>
      <c r="G171" s="133"/>
      <c r="L171" s="133"/>
      <c r="M171" s="133"/>
      <c r="N171" s="133"/>
      <c r="O171" s="133"/>
      <c r="P171" s="133"/>
      <c r="Q171" s="133"/>
      <c r="S171" s="133"/>
      <c r="V171" s="133"/>
      <c r="W171" s="133"/>
      <c r="Y171" s="133"/>
      <c r="Z171" s="133"/>
    </row>
    <row r="172" ht="14.25" customHeight="1">
      <c r="D172" s="133"/>
      <c r="E172" s="133"/>
      <c r="G172" s="133"/>
      <c r="L172" s="133"/>
      <c r="M172" s="133"/>
      <c r="N172" s="133"/>
      <c r="O172" s="133"/>
      <c r="P172" s="133"/>
      <c r="Q172" s="133"/>
      <c r="S172" s="133"/>
      <c r="V172" s="133"/>
      <c r="W172" s="133"/>
      <c r="Y172" s="133"/>
      <c r="Z172" s="133"/>
    </row>
    <row r="173" ht="14.25" customHeight="1">
      <c r="D173" s="133"/>
      <c r="E173" s="133"/>
      <c r="G173" s="133"/>
      <c r="L173" s="133"/>
      <c r="M173" s="133"/>
      <c r="N173" s="133"/>
      <c r="O173" s="133"/>
      <c r="P173" s="133"/>
      <c r="Q173" s="133"/>
      <c r="S173" s="133"/>
      <c r="V173" s="133"/>
      <c r="W173" s="133"/>
      <c r="Y173" s="133"/>
      <c r="Z173" s="133"/>
    </row>
    <row r="174" ht="14.25" customHeight="1">
      <c r="D174" s="133"/>
      <c r="E174" s="133"/>
      <c r="G174" s="133"/>
      <c r="L174" s="133"/>
      <c r="M174" s="133"/>
      <c r="N174" s="133"/>
      <c r="O174" s="133"/>
      <c r="P174" s="133"/>
      <c r="Q174" s="133"/>
      <c r="S174" s="133"/>
      <c r="V174" s="133"/>
      <c r="W174" s="133"/>
      <c r="Y174" s="133"/>
      <c r="Z174" s="133"/>
    </row>
    <row r="175" ht="14.25" customHeight="1">
      <c r="D175" s="133"/>
      <c r="E175" s="133"/>
      <c r="G175" s="133"/>
      <c r="L175" s="133"/>
      <c r="M175" s="133"/>
      <c r="N175" s="133"/>
      <c r="O175" s="133"/>
      <c r="P175" s="133"/>
      <c r="Q175" s="133"/>
      <c r="S175" s="133"/>
      <c r="V175" s="133"/>
      <c r="W175" s="133"/>
      <c r="Y175" s="133"/>
      <c r="Z175" s="133"/>
    </row>
    <row r="176" ht="14.25" customHeight="1">
      <c r="D176" s="133"/>
      <c r="E176" s="133"/>
      <c r="G176" s="133"/>
      <c r="L176" s="133"/>
      <c r="M176" s="133"/>
      <c r="N176" s="133"/>
      <c r="O176" s="133"/>
      <c r="P176" s="133"/>
      <c r="Q176" s="133"/>
      <c r="S176" s="133"/>
      <c r="V176" s="133"/>
      <c r="W176" s="133"/>
      <c r="Y176" s="133"/>
      <c r="Z176" s="133"/>
    </row>
    <row r="177" ht="14.25" customHeight="1">
      <c r="D177" s="133"/>
      <c r="E177" s="133"/>
      <c r="G177" s="133"/>
      <c r="L177" s="133"/>
      <c r="M177" s="133"/>
      <c r="N177" s="133"/>
      <c r="O177" s="133"/>
      <c r="P177" s="133"/>
      <c r="Q177" s="133"/>
      <c r="S177" s="133"/>
      <c r="V177" s="133"/>
      <c r="W177" s="133"/>
      <c r="Y177" s="133"/>
      <c r="Z177" s="133"/>
    </row>
    <row r="178" ht="14.25" customHeight="1">
      <c r="D178" s="133"/>
      <c r="E178" s="133"/>
      <c r="G178" s="133"/>
      <c r="L178" s="133"/>
      <c r="M178" s="133"/>
      <c r="N178" s="133"/>
      <c r="O178" s="133"/>
      <c r="P178" s="133"/>
      <c r="Q178" s="133"/>
      <c r="S178" s="133"/>
      <c r="V178" s="133"/>
      <c r="W178" s="133"/>
      <c r="Y178" s="133"/>
      <c r="Z178" s="133"/>
    </row>
    <row r="179" ht="14.25" customHeight="1">
      <c r="D179" s="133"/>
      <c r="E179" s="133"/>
      <c r="G179" s="133"/>
      <c r="L179" s="133"/>
      <c r="M179" s="133"/>
      <c r="N179" s="133"/>
      <c r="O179" s="133"/>
      <c r="P179" s="133"/>
      <c r="Q179" s="133"/>
      <c r="S179" s="133"/>
      <c r="V179" s="133"/>
      <c r="W179" s="133"/>
      <c r="Y179" s="133"/>
      <c r="Z179" s="133"/>
    </row>
    <row r="180" ht="14.25" customHeight="1">
      <c r="D180" s="133"/>
      <c r="E180" s="133"/>
      <c r="G180" s="133"/>
      <c r="L180" s="133"/>
      <c r="M180" s="133"/>
      <c r="N180" s="133"/>
      <c r="O180" s="133"/>
      <c r="P180" s="133"/>
      <c r="Q180" s="133"/>
      <c r="S180" s="133"/>
      <c r="V180" s="133"/>
      <c r="W180" s="133"/>
      <c r="Y180" s="133"/>
      <c r="Z180" s="133"/>
    </row>
    <row r="181" ht="14.25" customHeight="1">
      <c r="D181" s="133"/>
      <c r="E181" s="133"/>
      <c r="G181" s="133"/>
      <c r="L181" s="133"/>
      <c r="M181" s="133"/>
      <c r="N181" s="133"/>
      <c r="O181" s="133"/>
      <c r="P181" s="133"/>
      <c r="Q181" s="133"/>
      <c r="S181" s="133"/>
      <c r="V181" s="133"/>
      <c r="W181" s="133"/>
      <c r="Y181" s="133"/>
      <c r="Z181" s="133"/>
    </row>
    <row r="182" ht="14.25" customHeight="1">
      <c r="D182" s="133"/>
      <c r="E182" s="133"/>
      <c r="G182" s="133"/>
      <c r="L182" s="133"/>
      <c r="M182" s="133"/>
      <c r="N182" s="133"/>
      <c r="O182" s="133"/>
      <c r="P182" s="133"/>
      <c r="Q182" s="133"/>
      <c r="S182" s="133"/>
      <c r="V182" s="133"/>
      <c r="W182" s="133"/>
      <c r="Y182" s="133"/>
      <c r="Z182" s="133"/>
    </row>
    <row r="183" ht="14.25" customHeight="1">
      <c r="D183" s="133"/>
      <c r="E183" s="133"/>
      <c r="G183" s="133"/>
      <c r="L183" s="133"/>
      <c r="M183" s="133"/>
      <c r="N183" s="133"/>
      <c r="O183" s="133"/>
      <c r="P183" s="133"/>
      <c r="Q183" s="133"/>
      <c r="S183" s="133"/>
      <c r="V183" s="133"/>
      <c r="W183" s="133"/>
      <c r="Y183" s="133"/>
      <c r="Z183" s="133"/>
    </row>
    <row r="184" ht="14.25" customHeight="1">
      <c r="D184" s="133"/>
      <c r="E184" s="133"/>
      <c r="G184" s="133"/>
      <c r="L184" s="133"/>
      <c r="M184" s="133"/>
      <c r="N184" s="133"/>
      <c r="O184" s="133"/>
      <c r="P184" s="133"/>
      <c r="Q184" s="133"/>
      <c r="S184" s="133"/>
      <c r="V184" s="133"/>
      <c r="W184" s="133"/>
      <c r="Y184" s="133"/>
      <c r="Z184" s="133"/>
    </row>
    <row r="185" ht="14.25" customHeight="1">
      <c r="D185" s="133"/>
      <c r="E185" s="133"/>
      <c r="G185" s="133"/>
      <c r="L185" s="133"/>
      <c r="M185" s="133"/>
      <c r="N185" s="133"/>
      <c r="O185" s="133"/>
      <c r="P185" s="133"/>
      <c r="Q185" s="133"/>
      <c r="S185" s="133"/>
      <c r="V185" s="133"/>
      <c r="W185" s="133"/>
      <c r="Y185" s="133"/>
      <c r="Z185" s="133"/>
    </row>
    <row r="186" ht="14.25" customHeight="1">
      <c r="D186" s="133"/>
      <c r="E186" s="133"/>
      <c r="G186" s="133"/>
      <c r="L186" s="133"/>
      <c r="M186" s="133"/>
      <c r="N186" s="133"/>
      <c r="O186" s="133"/>
      <c r="P186" s="133"/>
      <c r="Q186" s="133"/>
      <c r="S186" s="133"/>
      <c r="V186" s="133"/>
      <c r="W186" s="133"/>
      <c r="Y186" s="133"/>
      <c r="Z186" s="133"/>
    </row>
    <row r="187" ht="14.25" customHeight="1">
      <c r="D187" s="133"/>
      <c r="E187" s="133"/>
      <c r="G187" s="133"/>
      <c r="L187" s="133"/>
      <c r="M187" s="133"/>
      <c r="N187" s="133"/>
      <c r="O187" s="133"/>
      <c r="P187" s="133"/>
      <c r="Q187" s="133"/>
      <c r="S187" s="133"/>
      <c r="V187" s="133"/>
      <c r="W187" s="133"/>
      <c r="Y187" s="133"/>
      <c r="Z187" s="133"/>
    </row>
    <row r="188" ht="14.25" customHeight="1">
      <c r="D188" s="133"/>
      <c r="E188" s="133"/>
      <c r="G188" s="133"/>
      <c r="L188" s="133"/>
      <c r="M188" s="133"/>
      <c r="N188" s="133"/>
      <c r="O188" s="133"/>
      <c r="P188" s="133"/>
      <c r="Q188" s="133"/>
      <c r="S188" s="133"/>
      <c r="V188" s="133"/>
      <c r="W188" s="133"/>
      <c r="Y188" s="133"/>
      <c r="Z188" s="133"/>
    </row>
    <row r="189" ht="14.25" customHeight="1">
      <c r="D189" s="133"/>
      <c r="E189" s="133"/>
      <c r="G189" s="133"/>
      <c r="L189" s="133"/>
      <c r="M189" s="133"/>
      <c r="N189" s="133"/>
      <c r="O189" s="133"/>
      <c r="P189" s="133"/>
      <c r="Q189" s="133"/>
      <c r="S189" s="133"/>
      <c r="V189" s="133"/>
      <c r="W189" s="133"/>
      <c r="Y189" s="133"/>
      <c r="Z189" s="133"/>
    </row>
    <row r="190" ht="14.25" customHeight="1">
      <c r="D190" s="133"/>
      <c r="E190" s="133"/>
      <c r="G190" s="133"/>
      <c r="L190" s="133"/>
      <c r="M190" s="133"/>
      <c r="N190" s="133"/>
      <c r="O190" s="133"/>
      <c r="P190" s="133"/>
      <c r="Q190" s="133"/>
      <c r="S190" s="133"/>
      <c r="V190" s="133"/>
      <c r="W190" s="133"/>
      <c r="Y190" s="133"/>
      <c r="Z190" s="133"/>
    </row>
    <row r="191" ht="14.25" customHeight="1">
      <c r="D191" s="133"/>
      <c r="E191" s="133"/>
      <c r="G191" s="133"/>
      <c r="L191" s="133"/>
      <c r="M191" s="133"/>
      <c r="N191" s="133"/>
      <c r="O191" s="133"/>
      <c r="P191" s="133"/>
      <c r="Q191" s="133"/>
      <c r="S191" s="133"/>
      <c r="V191" s="133"/>
      <c r="W191" s="133"/>
      <c r="Y191" s="133"/>
      <c r="Z191" s="133"/>
    </row>
    <row r="192" ht="14.25" customHeight="1">
      <c r="D192" s="133"/>
      <c r="E192" s="133"/>
      <c r="G192" s="133"/>
      <c r="L192" s="133"/>
      <c r="M192" s="133"/>
      <c r="N192" s="133"/>
      <c r="O192" s="133"/>
      <c r="P192" s="133"/>
      <c r="Q192" s="133"/>
      <c r="S192" s="133"/>
      <c r="V192" s="133"/>
      <c r="W192" s="133"/>
      <c r="Y192" s="133"/>
      <c r="Z192" s="133"/>
    </row>
    <row r="193" ht="14.25" customHeight="1">
      <c r="D193" s="133"/>
      <c r="E193" s="133"/>
      <c r="G193" s="133"/>
      <c r="L193" s="133"/>
      <c r="M193" s="133"/>
      <c r="N193" s="133"/>
      <c r="O193" s="133"/>
      <c r="P193" s="133"/>
      <c r="Q193" s="133"/>
      <c r="S193" s="133"/>
      <c r="V193" s="133"/>
      <c r="W193" s="133"/>
      <c r="Y193" s="133"/>
      <c r="Z193" s="133"/>
    </row>
    <row r="194" ht="14.25" customHeight="1">
      <c r="D194" s="133"/>
      <c r="E194" s="133"/>
      <c r="G194" s="133"/>
      <c r="L194" s="133"/>
      <c r="M194" s="133"/>
      <c r="N194" s="133"/>
      <c r="O194" s="133"/>
      <c r="P194" s="133"/>
      <c r="Q194" s="133"/>
      <c r="S194" s="133"/>
      <c r="V194" s="133"/>
      <c r="W194" s="133"/>
      <c r="Y194" s="133"/>
      <c r="Z194" s="133"/>
    </row>
    <row r="195" ht="14.25" customHeight="1">
      <c r="D195" s="133"/>
      <c r="E195" s="133"/>
      <c r="G195" s="133"/>
      <c r="L195" s="133"/>
      <c r="M195" s="133"/>
      <c r="N195" s="133"/>
      <c r="O195" s="133"/>
      <c r="P195" s="133"/>
      <c r="Q195" s="133"/>
      <c r="S195" s="133"/>
      <c r="V195" s="133"/>
      <c r="W195" s="133"/>
      <c r="Y195" s="133"/>
      <c r="Z195" s="133"/>
    </row>
    <row r="196" ht="14.25" customHeight="1">
      <c r="D196" s="133"/>
      <c r="E196" s="133"/>
      <c r="G196" s="133"/>
      <c r="L196" s="133"/>
      <c r="M196" s="133"/>
      <c r="N196" s="133"/>
      <c r="O196" s="133"/>
      <c r="P196" s="133"/>
      <c r="Q196" s="133"/>
      <c r="S196" s="133"/>
      <c r="V196" s="133"/>
      <c r="W196" s="133"/>
      <c r="Y196" s="133"/>
      <c r="Z196" s="133"/>
    </row>
    <row r="197" ht="14.25" customHeight="1">
      <c r="D197" s="133"/>
      <c r="E197" s="133"/>
      <c r="G197" s="133"/>
      <c r="L197" s="133"/>
      <c r="M197" s="133"/>
      <c r="N197" s="133"/>
      <c r="O197" s="133"/>
      <c r="P197" s="133"/>
      <c r="Q197" s="133"/>
      <c r="S197" s="133"/>
      <c r="V197" s="133"/>
      <c r="W197" s="133"/>
      <c r="Y197" s="133"/>
      <c r="Z197" s="133"/>
    </row>
    <row r="198" ht="14.25" customHeight="1">
      <c r="D198" s="133"/>
      <c r="E198" s="133"/>
      <c r="G198" s="133"/>
      <c r="L198" s="133"/>
      <c r="M198" s="133"/>
      <c r="N198" s="133"/>
      <c r="O198" s="133"/>
      <c r="P198" s="133"/>
      <c r="Q198" s="133"/>
      <c r="S198" s="133"/>
      <c r="V198" s="133"/>
      <c r="W198" s="133"/>
      <c r="Y198" s="133"/>
      <c r="Z198" s="133"/>
    </row>
    <row r="199" ht="14.25" customHeight="1">
      <c r="D199" s="133"/>
      <c r="E199" s="133"/>
      <c r="G199" s="133"/>
      <c r="L199" s="133"/>
      <c r="M199" s="133"/>
      <c r="N199" s="133"/>
      <c r="O199" s="133"/>
      <c r="P199" s="133"/>
      <c r="Q199" s="133"/>
      <c r="S199" s="133"/>
      <c r="V199" s="133"/>
      <c r="W199" s="133"/>
      <c r="Y199" s="133"/>
      <c r="Z199" s="133"/>
    </row>
    <row r="200" ht="14.25" customHeight="1">
      <c r="D200" s="133"/>
      <c r="E200" s="133"/>
      <c r="G200" s="133"/>
      <c r="L200" s="133"/>
      <c r="M200" s="133"/>
      <c r="N200" s="133"/>
      <c r="O200" s="133"/>
      <c r="P200" s="133"/>
      <c r="Q200" s="133"/>
      <c r="S200" s="133"/>
      <c r="V200" s="133"/>
      <c r="W200" s="133"/>
      <c r="Y200" s="133"/>
      <c r="Z200" s="133"/>
    </row>
    <row r="201" ht="14.25" customHeight="1">
      <c r="D201" s="133"/>
      <c r="E201" s="133"/>
      <c r="G201" s="133"/>
      <c r="L201" s="133"/>
      <c r="M201" s="133"/>
      <c r="N201" s="133"/>
      <c r="O201" s="133"/>
      <c r="P201" s="133"/>
      <c r="Q201" s="133"/>
      <c r="S201" s="133"/>
      <c r="V201" s="133"/>
      <c r="W201" s="133"/>
      <c r="Y201" s="133"/>
      <c r="Z201" s="133"/>
    </row>
    <row r="202" ht="14.25" customHeight="1">
      <c r="D202" s="133"/>
      <c r="E202" s="133"/>
      <c r="G202" s="133"/>
      <c r="L202" s="133"/>
      <c r="M202" s="133"/>
      <c r="N202" s="133"/>
      <c r="O202" s="133"/>
      <c r="P202" s="133"/>
      <c r="Q202" s="133"/>
      <c r="S202" s="133"/>
      <c r="V202" s="133"/>
      <c r="W202" s="133"/>
      <c r="Y202" s="133"/>
      <c r="Z202" s="133"/>
    </row>
    <row r="203" ht="14.25" customHeight="1">
      <c r="D203" s="133"/>
      <c r="E203" s="133"/>
      <c r="G203" s="133"/>
      <c r="L203" s="133"/>
      <c r="M203" s="133"/>
      <c r="N203" s="133"/>
      <c r="O203" s="133"/>
      <c r="P203" s="133"/>
      <c r="Q203" s="133"/>
      <c r="S203" s="133"/>
      <c r="V203" s="133"/>
      <c r="W203" s="133"/>
      <c r="Y203" s="133"/>
      <c r="Z203" s="133"/>
    </row>
    <row r="204" ht="14.25" customHeight="1">
      <c r="D204" s="133"/>
      <c r="E204" s="133"/>
      <c r="G204" s="133"/>
      <c r="L204" s="133"/>
      <c r="M204" s="133"/>
      <c r="N204" s="133"/>
      <c r="O204" s="133"/>
      <c r="P204" s="133"/>
      <c r="Q204" s="133"/>
      <c r="S204" s="133"/>
      <c r="V204" s="133"/>
      <c r="W204" s="133"/>
      <c r="Y204" s="133"/>
      <c r="Z204" s="133"/>
    </row>
    <row r="205" ht="14.25" customHeight="1">
      <c r="D205" s="133"/>
      <c r="E205" s="133"/>
      <c r="G205" s="133"/>
      <c r="L205" s="133"/>
      <c r="M205" s="133"/>
      <c r="N205" s="133"/>
      <c r="O205" s="133"/>
      <c r="P205" s="133"/>
      <c r="Q205" s="133"/>
      <c r="S205" s="133"/>
      <c r="V205" s="133"/>
      <c r="W205" s="133"/>
      <c r="Y205" s="133"/>
      <c r="Z205" s="133"/>
    </row>
    <row r="206" ht="14.25" customHeight="1">
      <c r="D206" s="133"/>
      <c r="E206" s="133"/>
      <c r="G206" s="133"/>
      <c r="L206" s="133"/>
      <c r="M206" s="133"/>
      <c r="N206" s="133"/>
      <c r="O206" s="133"/>
      <c r="P206" s="133"/>
      <c r="Q206" s="133"/>
      <c r="S206" s="133"/>
      <c r="V206" s="133"/>
      <c r="W206" s="133"/>
      <c r="Y206" s="133"/>
      <c r="Z206" s="133"/>
    </row>
    <row r="207" ht="14.25" customHeight="1">
      <c r="D207" s="133"/>
      <c r="E207" s="133"/>
      <c r="G207" s="133"/>
      <c r="L207" s="133"/>
      <c r="M207" s="133"/>
      <c r="N207" s="133"/>
      <c r="O207" s="133"/>
      <c r="P207" s="133"/>
      <c r="Q207" s="133"/>
      <c r="S207" s="133"/>
      <c r="V207" s="133"/>
      <c r="W207" s="133"/>
      <c r="Y207" s="133"/>
      <c r="Z207" s="133"/>
    </row>
    <row r="208" ht="14.25" customHeight="1">
      <c r="D208" s="133"/>
      <c r="E208" s="133"/>
      <c r="G208" s="133"/>
      <c r="L208" s="133"/>
      <c r="M208" s="133"/>
      <c r="N208" s="133"/>
      <c r="O208" s="133"/>
      <c r="P208" s="133"/>
      <c r="Q208" s="133"/>
      <c r="S208" s="133"/>
      <c r="V208" s="133"/>
      <c r="W208" s="133"/>
      <c r="Y208" s="133"/>
      <c r="Z208" s="133"/>
    </row>
    <row r="209" ht="14.25" customHeight="1">
      <c r="D209" s="133"/>
      <c r="E209" s="133"/>
      <c r="G209" s="133"/>
      <c r="L209" s="133"/>
      <c r="M209" s="133"/>
      <c r="N209" s="133"/>
      <c r="O209" s="133"/>
      <c r="P209" s="133"/>
      <c r="Q209" s="133"/>
      <c r="S209" s="133"/>
      <c r="V209" s="133"/>
      <c r="W209" s="133"/>
      <c r="Y209" s="133"/>
      <c r="Z209" s="133"/>
    </row>
    <row r="210" ht="14.25" customHeight="1">
      <c r="D210" s="133"/>
      <c r="E210" s="133"/>
      <c r="G210" s="133"/>
      <c r="L210" s="133"/>
      <c r="M210" s="133"/>
      <c r="N210" s="133"/>
      <c r="O210" s="133"/>
      <c r="P210" s="133"/>
      <c r="Q210" s="133"/>
      <c r="S210" s="133"/>
      <c r="V210" s="133"/>
      <c r="W210" s="133"/>
      <c r="Y210" s="133"/>
      <c r="Z210" s="133"/>
    </row>
    <row r="211" ht="14.25" customHeight="1">
      <c r="D211" s="133"/>
      <c r="E211" s="133"/>
      <c r="G211" s="133"/>
      <c r="L211" s="133"/>
      <c r="M211" s="133"/>
      <c r="N211" s="133"/>
      <c r="O211" s="133"/>
      <c r="P211" s="133"/>
      <c r="Q211" s="133"/>
      <c r="S211" s="133"/>
      <c r="V211" s="133"/>
      <c r="W211" s="133"/>
      <c r="Y211" s="133"/>
      <c r="Z211" s="133"/>
    </row>
    <row r="212" ht="14.25" customHeight="1">
      <c r="D212" s="133"/>
      <c r="E212" s="133"/>
      <c r="G212" s="133"/>
      <c r="L212" s="133"/>
      <c r="M212" s="133"/>
      <c r="N212" s="133"/>
      <c r="O212" s="133"/>
      <c r="P212" s="133"/>
      <c r="Q212" s="133"/>
      <c r="S212" s="133"/>
      <c r="V212" s="133"/>
      <c r="W212" s="133"/>
      <c r="Y212" s="133"/>
      <c r="Z212" s="133"/>
    </row>
    <row r="213" ht="14.25" customHeight="1">
      <c r="D213" s="133"/>
      <c r="E213" s="133"/>
      <c r="G213" s="133"/>
      <c r="L213" s="133"/>
      <c r="M213" s="133"/>
      <c r="N213" s="133"/>
      <c r="O213" s="133"/>
      <c r="P213" s="133"/>
      <c r="Q213" s="133"/>
      <c r="S213" s="133"/>
      <c r="V213" s="133"/>
      <c r="W213" s="133"/>
      <c r="Y213" s="133"/>
      <c r="Z213" s="133"/>
    </row>
    <row r="214" ht="14.25" customHeight="1">
      <c r="D214" s="133"/>
      <c r="E214" s="133"/>
      <c r="G214" s="133"/>
      <c r="L214" s="133"/>
      <c r="M214" s="133"/>
      <c r="N214" s="133"/>
      <c r="O214" s="133"/>
      <c r="P214" s="133"/>
      <c r="Q214" s="133"/>
      <c r="S214" s="133"/>
      <c r="V214" s="133"/>
      <c r="W214" s="133"/>
      <c r="Y214" s="133"/>
      <c r="Z214" s="133"/>
    </row>
    <row r="215" ht="14.25" customHeight="1">
      <c r="D215" s="133"/>
      <c r="E215" s="133"/>
      <c r="G215" s="133"/>
      <c r="L215" s="133"/>
      <c r="M215" s="133"/>
      <c r="N215" s="133"/>
      <c r="O215" s="133"/>
      <c r="P215" s="133"/>
      <c r="Q215" s="133"/>
      <c r="S215" s="133"/>
      <c r="V215" s="133"/>
      <c r="W215" s="133"/>
      <c r="Y215" s="133"/>
      <c r="Z215" s="133"/>
    </row>
    <row r="216" ht="14.25" customHeight="1">
      <c r="D216" s="133"/>
      <c r="E216" s="133"/>
      <c r="G216" s="133"/>
      <c r="L216" s="133"/>
      <c r="M216" s="133"/>
      <c r="N216" s="133"/>
      <c r="O216" s="133"/>
      <c r="P216" s="133"/>
      <c r="Q216" s="133"/>
      <c r="S216" s="133"/>
      <c r="V216" s="133"/>
      <c r="W216" s="133"/>
      <c r="Y216" s="133"/>
      <c r="Z216" s="133"/>
    </row>
    <row r="217" ht="14.25" customHeight="1">
      <c r="D217" s="133"/>
      <c r="E217" s="133"/>
      <c r="G217" s="133"/>
      <c r="L217" s="133"/>
      <c r="M217" s="133"/>
      <c r="N217" s="133"/>
      <c r="O217" s="133"/>
      <c r="P217" s="133"/>
      <c r="Q217" s="133"/>
      <c r="S217" s="133"/>
      <c r="V217" s="133"/>
      <c r="W217" s="133"/>
      <c r="Y217" s="133"/>
      <c r="Z217" s="133"/>
    </row>
    <row r="218" ht="14.25" customHeight="1">
      <c r="D218" s="133"/>
      <c r="E218" s="133"/>
      <c r="G218" s="133"/>
      <c r="L218" s="133"/>
      <c r="M218" s="133"/>
      <c r="N218" s="133"/>
      <c r="O218" s="133"/>
      <c r="P218" s="133"/>
      <c r="Q218" s="133"/>
      <c r="S218" s="133"/>
      <c r="V218" s="133"/>
      <c r="W218" s="133"/>
      <c r="Y218" s="133"/>
      <c r="Z218" s="133"/>
    </row>
    <row r="219" ht="14.25" customHeight="1">
      <c r="D219" s="133"/>
      <c r="E219" s="133"/>
      <c r="G219" s="133"/>
      <c r="L219" s="133"/>
      <c r="M219" s="133"/>
      <c r="N219" s="133"/>
      <c r="O219" s="133"/>
      <c r="P219" s="133"/>
      <c r="Q219" s="133"/>
      <c r="S219" s="133"/>
      <c r="V219" s="133"/>
      <c r="W219" s="133"/>
      <c r="Y219" s="133"/>
      <c r="Z219" s="133"/>
    </row>
    <row r="220" ht="14.25" customHeight="1">
      <c r="D220" s="133"/>
      <c r="E220" s="133"/>
      <c r="G220" s="133"/>
      <c r="L220" s="133"/>
      <c r="M220" s="133"/>
      <c r="N220" s="133"/>
      <c r="O220" s="133"/>
      <c r="P220" s="133"/>
      <c r="Q220" s="133"/>
      <c r="S220" s="133"/>
      <c r="V220" s="133"/>
      <c r="W220" s="133"/>
      <c r="Y220" s="133"/>
      <c r="Z220" s="133"/>
    </row>
    <row r="221" ht="14.25" customHeight="1">
      <c r="D221" s="133"/>
      <c r="E221" s="133"/>
      <c r="G221" s="133"/>
      <c r="L221" s="133"/>
      <c r="M221" s="133"/>
      <c r="N221" s="133"/>
      <c r="O221" s="133"/>
      <c r="P221" s="133"/>
      <c r="Q221" s="133"/>
      <c r="S221" s="133"/>
      <c r="V221" s="133"/>
      <c r="W221" s="133"/>
      <c r="Y221" s="133"/>
      <c r="Z221" s="133"/>
    </row>
    <row r="222" ht="14.25" customHeight="1">
      <c r="D222" s="133"/>
      <c r="E222" s="133"/>
      <c r="G222" s="133"/>
      <c r="L222" s="133"/>
      <c r="M222" s="133"/>
      <c r="N222" s="133"/>
      <c r="O222" s="133"/>
      <c r="P222" s="133"/>
      <c r="Q222" s="133"/>
      <c r="S222" s="133"/>
      <c r="V222" s="133"/>
      <c r="W222" s="133"/>
      <c r="Y222" s="133"/>
      <c r="Z222" s="133"/>
    </row>
    <row r="223" ht="14.25" customHeight="1">
      <c r="D223" s="133"/>
      <c r="E223" s="133"/>
      <c r="G223" s="133"/>
      <c r="L223" s="133"/>
      <c r="M223" s="133"/>
      <c r="N223" s="133"/>
      <c r="O223" s="133"/>
      <c r="P223" s="133"/>
      <c r="Q223" s="133"/>
      <c r="S223" s="133"/>
      <c r="V223" s="133"/>
      <c r="W223" s="133"/>
      <c r="Y223" s="133"/>
      <c r="Z223" s="133"/>
    </row>
    <row r="224" ht="14.25" customHeight="1">
      <c r="D224" s="133"/>
      <c r="E224" s="133"/>
      <c r="G224" s="133"/>
      <c r="L224" s="133"/>
      <c r="M224" s="133"/>
      <c r="N224" s="133"/>
      <c r="O224" s="133"/>
      <c r="P224" s="133"/>
      <c r="Q224" s="133"/>
      <c r="S224" s="133"/>
      <c r="V224" s="133"/>
      <c r="W224" s="133"/>
      <c r="Y224" s="133"/>
      <c r="Z224" s="133"/>
    </row>
    <row r="225" ht="14.25" customHeight="1">
      <c r="D225" s="133"/>
      <c r="E225" s="133"/>
      <c r="G225" s="133"/>
      <c r="L225" s="133"/>
      <c r="M225" s="133"/>
      <c r="N225" s="133"/>
      <c r="O225" s="133"/>
      <c r="P225" s="133"/>
      <c r="Q225" s="133"/>
      <c r="S225" s="133"/>
      <c r="V225" s="133"/>
      <c r="W225" s="133"/>
      <c r="Y225" s="133"/>
      <c r="Z225" s="133"/>
    </row>
    <row r="226" ht="14.25" customHeight="1">
      <c r="D226" s="133"/>
      <c r="E226" s="133"/>
      <c r="G226" s="133"/>
      <c r="L226" s="133"/>
      <c r="M226" s="133"/>
      <c r="N226" s="133"/>
      <c r="O226" s="133"/>
      <c r="P226" s="133"/>
      <c r="Q226" s="133"/>
      <c r="S226" s="133"/>
      <c r="V226" s="133"/>
      <c r="W226" s="133"/>
      <c r="Y226" s="133"/>
      <c r="Z226" s="133"/>
    </row>
    <row r="227" ht="14.25" customHeight="1">
      <c r="D227" s="133"/>
      <c r="E227" s="133"/>
      <c r="G227" s="133"/>
      <c r="L227" s="133"/>
      <c r="M227" s="133"/>
      <c r="N227" s="133"/>
      <c r="O227" s="133"/>
      <c r="P227" s="133"/>
      <c r="Q227" s="133"/>
      <c r="S227" s="133"/>
      <c r="V227" s="133"/>
      <c r="W227" s="133"/>
      <c r="Y227" s="133"/>
      <c r="Z227" s="133"/>
    </row>
    <row r="228" ht="14.25" customHeight="1">
      <c r="D228" s="133"/>
      <c r="E228" s="133"/>
      <c r="G228" s="133"/>
      <c r="L228" s="133"/>
      <c r="M228" s="133"/>
      <c r="N228" s="133"/>
      <c r="O228" s="133"/>
      <c r="P228" s="133"/>
      <c r="Q228" s="133"/>
      <c r="S228" s="133"/>
      <c r="V228" s="133"/>
      <c r="W228" s="133"/>
      <c r="Y228" s="133"/>
      <c r="Z228" s="133"/>
    </row>
    <row r="229" ht="14.25" customHeight="1">
      <c r="D229" s="133"/>
      <c r="E229" s="133"/>
      <c r="G229" s="133"/>
      <c r="L229" s="133"/>
      <c r="M229" s="133"/>
      <c r="N229" s="133"/>
      <c r="O229" s="133"/>
      <c r="P229" s="133"/>
      <c r="Q229" s="133"/>
      <c r="S229" s="133"/>
      <c r="V229" s="133"/>
      <c r="W229" s="133"/>
      <c r="Y229" s="133"/>
      <c r="Z229" s="133"/>
    </row>
    <row r="230" ht="14.25" customHeight="1">
      <c r="D230" s="133"/>
      <c r="E230" s="133"/>
      <c r="G230" s="133"/>
      <c r="L230" s="133"/>
      <c r="M230" s="133"/>
      <c r="N230" s="133"/>
      <c r="O230" s="133"/>
      <c r="P230" s="133"/>
      <c r="Q230" s="133"/>
      <c r="S230" s="133"/>
      <c r="V230" s="133"/>
      <c r="W230" s="133"/>
      <c r="Y230" s="133"/>
      <c r="Z230" s="133"/>
    </row>
    <row r="231" ht="14.25" customHeight="1">
      <c r="D231" s="133"/>
      <c r="E231" s="133"/>
      <c r="G231" s="133"/>
      <c r="L231" s="133"/>
      <c r="M231" s="133"/>
      <c r="N231" s="133"/>
      <c r="O231" s="133"/>
      <c r="P231" s="133"/>
      <c r="Q231" s="133"/>
      <c r="S231" s="133"/>
      <c r="V231" s="133"/>
      <c r="W231" s="133"/>
      <c r="Y231" s="133"/>
      <c r="Z231" s="133"/>
    </row>
    <row r="232" ht="14.25" customHeight="1">
      <c r="D232" s="133"/>
      <c r="E232" s="133"/>
      <c r="G232" s="133"/>
      <c r="L232" s="133"/>
      <c r="M232" s="133"/>
      <c r="N232" s="133"/>
      <c r="O232" s="133"/>
      <c r="P232" s="133"/>
      <c r="Q232" s="133"/>
      <c r="S232" s="133"/>
      <c r="V232" s="133"/>
      <c r="W232" s="133"/>
      <c r="Y232" s="133"/>
      <c r="Z232" s="133"/>
    </row>
    <row r="233" ht="14.25" customHeight="1">
      <c r="D233" s="133"/>
      <c r="E233" s="133"/>
      <c r="G233" s="133"/>
      <c r="L233" s="133"/>
      <c r="M233" s="133"/>
      <c r="N233" s="133"/>
      <c r="O233" s="133"/>
      <c r="P233" s="133"/>
      <c r="Q233" s="133"/>
      <c r="S233" s="133"/>
      <c r="V233" s="133"/>
      <c r="W233" s="133"/>
      <c r="Y233" s="133"/>
      <c r="Z233" s="133"/>
    </row>
    <row r="234" ht="14.25" customHeight="1">
      <c r="D234" s="133"/>
      <c r="E234" s="133"/>
      <c r="G234" s="133"/>
      <c r="L234" s="133"/>
      <c r="M234" s="133"/>
      <c r="N234" s="133"/>
      <c r="O234" s="133"/>
      <c r="P234" s="133"/>
      <c r="Q234" s="133"/>
      <c r="S234" s="133"/>
      <c r="V234" s="133"/>
      <c r="W234" s="133"/>
      <c r="Y234" s="133"/>
      <c r="Z234" s="133"/>
    </row>
    <row r="235" ht="14.25" customHeight="1">
      <c r="D235" s="133"/>
      <c r="E235" s="133"/>
      <c r="G235" s="133"/>
      <c r="L235" s="133"/>
      <c r="M235" s="133"/>
      <c r="N235" s="133"/>
      <c r="O235" s="133"/>
      <c r="P235" s="133"/>
      <c r="Q235" s="133"/>
      <c r="S235" s="133"/>
      <c r="V235" s="133"/>
      <c r="W235" s="133"/>
      <c r="Y235" s="133"/>
      <c r="Z235" s="133"/>
    </row>
    <row r="236" ht="14.25" customHeight="1">
      <c r="D236" s="133"/>
      <c r="E236" s="133"/>
      <c r="G236" s="133"/>
      <c r="L236" s="133"/>
      <c r="M236" s="133"/>
      <c r="N236" s="133"/>
      <c r="O236" s="133"/>
      <c r="P236" s="133"/>
      <c r="Q236" s="133"/>
      <c r="S236" s="133"/>
      <c r="V236" s="133"/>
      <c r="W236" s="133"/>
      <c r="Y236" s="133"/>
      <c r="Z236" s="133"/>
    </row>
    <row r="237" ht="14.25" customHeight="1">
      <c r="D237" s="133"/>
      <c r="E237" s="133"/>
      <c r="G237" s="133"/>
      <c r="L237" s="133"/>
      <c r="M237" s="133"/>
      <c r="N237" s="133"/>
      <c r="O237" s="133"/>
      <c r="P237" s="133"/>
      <c r="Q237" s="133"/>
      <c r="S237" s="133"/>
      <c r="V237" s="133"/>
      <c r="W237" s="133"/>
      <c r="Y237" s="133"/>
      <c r="Z237" s="133"/>
    </row>
    <row r="238" ht="14.25" customHeight="1">
      <c r="D238" s="133"/>
      <c r="E238" s="133"/>
      <c r="G238" s="133"/>
      <c r="L238" s="133"/>
      <c r="M238" s="133"/>
      <c r="N238" s="133"/>
      <c r="O238" s="133"/>
      <c r="P238" s="133"/>
      <c r="Q238" s="133"/>
      <c r="S238" s="133"/>
      <c r="V238" s="133"/>
      <c r="W238" s="133"/>
      <c r="Y238" s="133"/>
      <c r="Z238" s="133"/>
    </row>
    <row r="239" ht="14.25" customHeight="1">
      <c r="D239" s="133"/>
      <c r="E239" s="133"/>
      <c r="G239" s="133"/>
      <c r="L239" s="133"/>
      <c r="M239" s="133"/>
      <c r="N239" s="133"/>
      <c r="O239" s="133"/>
      <c r="P239" s="133"/>
      <c r="Q239" s="133"/>
      <c r="S239" s="133"/>
      <c r="V239" s="133"/>
      <c r="W239" s="133"/>
      <c r="Y239" s="133"/>
      <c r="Z239" s="133"/>
    </row>
    <row r="240" ht="14.25" customHeight="1">
      <c r="D240" s="133"/>
      <c r="E240" s="133"/>
      <c r="G240" s="133"/>
      <c r="L240" s="133"/>
      <c r="M240" s="133"/>
      <c r="N240" s="133"/>
      <c r="O240" s="133"/>
      <c r="P240" s="133"/>
      <c r="Q240" s="133"/>
      <c r="S240" s="133"/>
      <c r="V240" s="133"/>
      <c r="W240" s="133"/>
      <c r="Y240" s="133"/>
      <c r="Z240" s="133"/>
    </row>
    <row r="241" ht="14.25" customHeight="1">
      <c r="D241" s="133"/>
      <c r="E241" s="133"/>
      <c r="G241" s="133"/>
      <c r="L241" s="133"/>
      <c r="M241" s="133"/>
      <c r="N241" s="133"/>
      <c r="O241" s="133"/>
      <c r="P241" s="133"/>
      <c r="Q241" s="133"/>
      <c r="S241" s="133"/>
      <c r="V241" s="133"/>
      <c r="W241" s="133"/>
      <c r="Y241" s="133"/>
      <c r="Z241" s="133"/>
    </row>
    <row r="242" ht="14.25" customHeight="1">
      <c r="D242" s="133"/>
      <c r="E242" s="133"/>
      <c r="G242" s="133"/>
      <c r="L242" s="133"/>
      <c r="M242" s="133"/>
      <c r="N242" s="133"/>
      <c r="O242" s="133"/>
      <c r="P242" s="133"/>
      <c r="Q242" s="133"/>
      <c r="S242" s="133"/>
      <c r="V242" s="133"/>
      <c r="W242" s="133"/>
      <c r="Y242" s="133"/>
      <c r="Z242" s="133"/>
    </row>
    <row r="243" ht="14.25" customHeight="1">
      <c r="D243" s="133"/>
      <c r="E243" s="133"/>
      <c r="G243" s="133"/>
      <c r="L243" s="133"/>
      <c r="M243" s="133"/>
      <c r="N243" s="133"/>
      <c r="O243" s="133"/>
      <c r="P243" s="133"/>
      <c r="Q243" s="133"/>
      <c r="S243" s="133"/>
      <c r="V243" s="133"/>
      <c r="W243" s="133"/>
      <c r="Y243" s="133"/>
      <c r="Z243" s="133"/>
    </row>
    <row r="244" ht="14.25" customHeight="1">
      <c r="D244" s="133"/>
      <c r="E244" s="133"/>
      <c r="G244" s="133"/>
      <c r="L244" s="133"/>
      <c r="M244" s="133"/>
      <c r="N244" s="133"/>
      <c r="O244" s="133"/>
      <c r="P244" s="133"/>
      <c r="Q244" s="133"/>
      <c r="S244" s="133"/>
      <c r="V244" s="133"/>
      <c r="W244" s="133"/>
      <c r="Y244" s="133"/>
      <c r="Z244" s="133"/>
    </row>
    <row r="245" ht="14.25" customHeight="1">
      <c r="D245" s="133"/>
      <c r="E245" s="133"/>
      <c r="G245" s="133"/>
      <c r="L245" s="133"/>
      <c r="M245" s="133"/>
      <c r="N245" s="133"/>
      <c r="O245" s="133"/>
      <c r="P245" s="133"/>
      <c r="Q245" s="133"/>
      <c r="S245" s="133"/>
      <c r="V245" s="133"/>
      <c r="W245" s="133"/>
      <c r="Y245" s="133"/>
      <c r="Z245" s="133"/>
    </row>
    <row r="246" ht="14.25" customHeight="1">
      <c r="D246" s="133"/>
      <c r="E246" s="133"/>
      <c r="G246" s="133"/>
      <c r="L246" s="133"/>
      <c r="M246" s="133"/>
      <c r="N246" s="133"/>
      <c r="O246" s="133"/>
      <c r="P246" s="133"/>
      <c r="Q246" s="133"/>
      <c r="S246" s="133"/>
      <c r="V246" s="133"/>
      <c r="W246" s="133"/>
      <c r="Y246" s="133"/>
      <c r="Z246" s="133"/>
    </row>
    <row r="247" ht="14.25" customHeight="1">
      <c r="D247" s="133"/>
      <c r="E247" s="133"/>
      <c r="G247" s="133"/>
      <c r="L247" s="133"/>
      <c r="M247" s="133"/>
      <c r="N247" s="133"/>
      <c r="O247" s="133"/>
      <c r="P247" s="133"/>
      <c r="Q247" s="133"/>
      <c r="S247" s="133"/>
      <c r="V247" s="133"/>
      <c r="W247" s="133"/>
      <c r="Y247" s="133"/>
      <c r="Z247" s="133"/>
    </row>
    <row r="248" ht="14.25" customHeight="1">
      <c r="D248" s="133"/>
      <c r="E248" s="133"/>
      <c r="G248" s="133"/>
      <c r="L248" s="133"/>
      <c r="M248" s="133"/>
      <c r="N248" s="133"/>
      <c r="O248" s="133"/>
      <c r="P248" s="133"/>
      <c r="Q248" s="133"/>
      <c r="S248" s="133"/>
      <c r="V248" s="133"/>
      <c r="W248" s="133"/>
      <c r="Y248" s="133"/>
      <c r="Z248" s="133"/>
    </row>
    <row r="249" ht="14.25" customHeight="1">
      <c r="D249" s="133"/>
      <c r="E249" s="133"/>
      <c r="G249" s="133"/>
      <c r="L249" s="133"/>
      <c r="M249" s="133"/>
      <c r="N249" s="133"/>
      <c r="O249" s="133"/>
      <c r="P249" s="133"/>
      <c r="Q249" s="133"/>
      <c r="S249" s="133"/>
      <c r="V249" s="133"/>
      <c r="W249" s="133"/>
      <c r="Y249" s="133"/>
      <c r="Z249" s="133"/>
    </row>
    <row r="250" ht="14.25" customHeight="1">
      <c r="D250" s="133"/>
      <c r="E250" s="133"/>
      <c r="G250" s="133"/>
      <c r="L250" s="133"/>
      <c r="M250" s="133"/>
      <c r="N250" s="133"/>
      <c r="O250" s="133"/>
      <c r="P250" s="133"/>
      <c r="Q250" s="133"/>
      <c r="S250" s="133"/>
      <c r="V250" s="133"/>
      <c r="W250" s="133"/>
      <c r="Y250" s="133"/>
      <c r="Z250" s="133"/>
    </row>
    <row r="251" ht="14.25" customHeight="1">
      <c r="D251" s="133"/>
      <c r="E251" s="133"/>
      <c r="G251" s="133"/>
      <c r="L251" s="133"/>
      <c r="M251" s="133"/>
      <c r="N251" s="133"/>
      <c r="O251" s="133"/>
      <c r="P251" s="133"/>
      <c r="Q251" s="133"/>
      <c r="S251" s="133"/>
      <c r="V251" s="133"/>
      <c r="W251" s="133"/>
      <c r="Y251" s="133"/>
      <c r="Z251" s="133"/>
    </row>
    <row r="252" ht="14.25" customHeight="1">
      <c r="D252" s="133"/>
      <c r="E252" s="133"/>
      <c r="G252" s="133"/>
      <c r="L252" s="133"/>
      <c r="M252" s="133"/>
      <c r="N252" s="133"/>
      <c r="O252" s="133"/>
      <c r="P252" s="133"/>
      <c r="Q252" s="133"/>
      <c r="S252" s="133"/>
      <c r="V252" s="133"/>
      <c r="W252" s="133"/>
      <c r="Y252" s="133"/>
      <c r="Z252" s="133"/>
    </row>
    <row r="253" ht="14.25" customHeight="1">
      <c r="D253" s="133"/>
      <c r="E253" s="133"/>
      <c r="G253" s="133"/>
      <c r="L253" s="133"/>
      <c r="M253" s="133"/>
      <c r="N253" s="133"/>
      <c r="O253" s="133"/>
      <c r="P253" s="133"/>
      <c r="Q253" s="133"/>
      <c r="S253" s="133"/>
      <c r="V253" s="133"/>
      <c r="W253" s="133"/>
      <c r="Y253" s="133"/>
      <c r="Z253" s="133"/>
    </row>
    <row r="254" ht="14.25" customHeight="1">
      <c r="D254" s="133"/>
      <c r="E254" s="133"/>
      <c r="G254" s="133"/>
      <c r="L254" s="133"/>
      <c r="M254" s="133"/>
      <c r="N254" s="133"/>
      <c r="O254" s="133"/>
      <c r="P254" s="133"/>
      <c r="Q254" s="133"/>
      <c r="S254" s="133"/>
      <c r="V254" s="133"/>
      <c r="W254" s="133"/>
      <c r="Y254" s="133"/>
      <c r="Z254" s="133"/>
    </row>
    <row r="255" ht="14.25" customHeight="1">
      <c r="D255" s="133"/>
      <c r="E255" s="133"/>
      <c r="G255" s="133"/>
      <c r="L255" s="133"/>
      <c r="M255" s="133"/>
      <c r="N255" s="133"/>
      <c r="O255" s="133"/>
      <c r="P255" s="133"/>
      <c r="Q255" s="133"/>
      <c r="S255" s="133"/>
      <c r="V255" s="133"/>
      <c r="W255" s="133"/>
      <c r="Y255" s="133"/>
      <c r="Z255" s="133"/>
    </row>
    <row r="256" ht="14.25" customHeight="1">
      <c r="D256" s="133"/>
      <c r="E256" s="133"/>
      <c r="G256" s="133"/>
      <c r="L256" s="133"/>
      <c r="M256" s="133"/>
      <c r="N256" s="133"/>
      <c r="O256" s="133"/>
      <c r="P256" s="133"/>
      <c r="Q256" s="133"/>
      <c r="S256" s="133"/>
      <c r="V256" s="133"/>
      <c r="W256" s="133"/>
      <c r="Y256" s="133"/>
      <c r="Z256" s="133"/>
    </row>
    <row r="257" ht="14.25" customHeight="1">
      <c r="D257" s="133"/>
      <c r="E257" s="133"/>
      <c r="G257" s="133"/>
      <c r="L257" s="133"/>
      <c r="M257" s="133"/>
      <c r="N257" s="133"/>
      <c r="O257" s="133"/>
      <c r="P257" s="133"/>
      <c r="Q257" s="133"/>
      <c r="S257" s="133"/>
      <c r="V257" s="133"/>
      <c r="W257" s="133"/>
      <c r="Y257" s="133"/>
      <c r="Z257" s="133"/>
    </row>
    <row r="258" ht="14.25" customHeight="1">
      <c r="D258" s="133"/>
      <c r="E258" s="133"/>
      <c r="G258" s="133"/>
      <c r="L258" s="133"/>
      <c r="M258" s="133"/>
      <c r="N258" s="133"/>
      <c r="O258" s="133"/>
      <c r="P258" s="133"/>
      <c r="Q258" s="133"/>
      <c r="S258" s="133"/>
      <c r="V258" s="133"/>
      <c r="W258" s="133"/>
      <c r="Y258" s="133"/>
      <c r="Z258" s="133"/>
    </row>
    <row r="259" ht="14.25" customHeight="1">
      <c r="D259" s="133"/>
      <c r="E259" s="133"/>
      <c r="G259" s="133"/>
      <c r="L259" s="133"/>
      <c r="M259" s="133"/>
      <c r="N259" s="133"/>
      <c r="O259" s="133"/>
      <c r="P259" s="133"/>
      <c r="Q259" s="133"/>
      <c r="S259" s="133"/>
      <c r="V259" s="133"/>
      <c r="W259" s="133"/>
      <c r="Y259" s="133"/>
      <c r="Z259" s="133"/>
    </row>
    <row r="260" ht="14.25" customHeight="1">
      <c r="D260" s="133"/>
      <c r="E260" s="133"/>
      <c r="G260" s="133"/>
      <c r="L260" s="133"/>
      <c r="M260" s="133"/>
      <c r="N260" s="133"/>
      <c r="O260" s="133"/>
      <c r="P260" s="133"/>
      <c r="Q260" s="133"/>
      <c r="S260" s="133"/>
      <c r="V260" s="133"/>
      <c r="W260" s="133"/>
      <c r="Y260" s="133"/>
      <c r="Z260" s="133"/>
    </row>
    <row r="261" ht="14.25" customHeight="1">
      <c r="D261" s="133"/>
      <c r="E261" s="133"/>
      <c r="G261" s="133"/>
      <c r="L261" s="133"/>
      <c r="M261" s="133"/>
      <c r="N261" s="133"/>
      <c r="O261" s="133"/>
      <c r="P261" s="133"/>
      <c r="Q261" s="133"/>
      <c r="S261" s="133"/>
      <c r="V261" s="133"/>
      <c r="W261" s="133"/>
      <c r="Y261" s="133"/>
      <c r="Z261" s="133"/>
    </row>
    <row r="262" ht="14.25" customHeight="1">
      <c r="D262" s="133"/>
      <c r="E262" s="133"/>
      <c r="G262" s="133"/>
      <c r="L262" s="133"/>
      <c r="M262" s="133"/>
      <c r="N262" s="133"/>
      <c r="O262" s="133"/>
      <c r="P262" s="133"/>
      <c r="Q262" s="133"/>
      <c r="S262" s="133"/>
      <c r="V262" s="133"/>
      <c r="W262" s="133"/>
      <c r="Y262" s="133"/>
      <c r="Z262" s="133"/>
    </row>
    <row r="263" ht="14.25" customHeight="1">
      <c r="D263" s="133"/>
      <c r="E263" s="133"/>
      <c r="G263" s="133"/>
      <c r="L263" s="133"/>
      <c r="M263" s="133"/>
      <c r="N263" s="133"/>
      <c r="O263" s="133"/>
      <c r="P263" s="133"/>
      <c r="Q263" s="133"/>
      <c r="S263" s="133"/>
      <c r="V263" s="133"/>
      <c r="W263" s="133"/>
      <c r="Y263" s="133"/>
      <c r="Z263" s="133"/>
    </row>
    <row r="264" ht="14.25" customHeight="1">
      <c r="D264" s="133"/>
      <c r="E264" s="133"/>
      <c r="G264" s="133"/>
      <c r="L264" s="133"/>
      <c r="M264" s="133"/>
      <c r="N264" s="133"/>
      <c r="O264" s="133"/>
      <c r="P264" s="133"/>
      <c r="Q264" s="133"/>
      <c r="S264" s="133"/>
      <c r="V264" s="133"/>
      <c r="W264" s="133"/>
      <c r="Y264" s="133"/>
      <c r="Z264" s="133"/>
    </row>
    <row r="265" ht="14.25" customHeight="1">
      <c r="D265" s="133"/>
      <c r="E265" s="133"/>
      <c r="G265" s="133"/>
      <c r="L265" s="133"/>
      <c r="M265" s="133"/>
      <c r="N265" s="133"/>
      <c r="O265" s="133"/>
      <c r="P265" s="133"/>
      <c r="Q265" s="133"/>
      <c r="S265" s="133"/>
      <c r="V265" s="133"/>
      <c r="W265" s="133"/>
      <c r="Y265" s="133"/>
      <c r="Z265" s="133"/>
    </row>
    <row r="266" ht="14.25" customHeight="1">
      <c r="D266" s="133"/>
      <c r="E266" s="133"/>
      <c r="G266" s="133"/>
      <c r="L266" s="133"/>
      <c r="M266" s="133"/>
      <c r="N266" s="133"/>
      <c r="O266" s="133"/>
      <c r="P266" s="133"/>
      <c r="Q266" s="133"/>
      <c r="S266" s="133"/>
      <c r="V266" s="133"/>
      <c r="W266" s="133"/>
      <c r="Y266" s="133"/>
      <c r="Z266" s="133"/>
    </row>
    <row r="267" ht="14.25" customHeight="1">
      <c r="D267" s="133"/>
      <c r="E267" s="133"/>
      <c r="G267" s="133"/>
      <c r="L267" s="133"/>
      <c r="M267" s="133"/>
      <c r="N267" s="133"/>
      <c r="O267" s="133"/>
      <c r="P267" s="133"/>
      <c r="Q267" s="133"/>
      <c r="S267" s="133"/>
      <c r="V267" s="133"/>
      <c r="W267" s="133"/>
      <c r="Y267" s="133"/>
      <c r="Z267" s="133"/>
    </row>
    <row r="268" ht="14.25" customHeight="1">
      <c r="D268" s="133"/>
      <c r="E268" s="133"/>
      <c r="G268" s="133"/>
      <c r="L268" s="133"/>
      <c r="M268" s="133"/>
      <c r="N268" s="133"/>
      <c r="O268" s="133"/>
      <c r="P268" s="133"/>
      <c r="Q268" s="133"/>
      <c r="S268" s="133"/>
      <c r="V268" s="133"/>
      <c r="W268" s="133"/>
      <c r="Y268" s="133"/>
      <c r="Z268" s="133"/>
    </row>
    <row r="269" ht="14.25" customHeight="1">
      <c r="D269" s="133"/>
      <c r="E269" s="133"/>
      <c r="G269" s="133"/>
      <c r="L269" s="133"/>
      <c r="M269" s="133"/>
      <c r="N269" s="133"/>
      <c r="O269" s="133"/>
      <c r="P269" s="133"/>
      <c r="Q269" s="133"/>
      <c r="S269" s="133"/>
      <c r="V269" s="133"/>
      <c r="W269" s="133"/>
      <c r="Y269" s="133"/>
      <c r="Z269" s="133"/>
    </row>
    <row r="270" ht="14.25" customHeight="1">
      <c r="D270" s="133"/>
      <c r="E270" s="133"/>
      <c r="G270" s="133"/>
      <c r="L270" s="133"/>
      <c r="M270" s="133"/>
      <c r="N270" s="133"/>
      <c r="O270" s="133"/>
      <c r="P270" s="133"/>
      <c r="Q270" s="133"/>
      <c r="S270" s="133"/>
      <c r="V270" s="133"/>
      <c r="W270" s="133"/>
      <c r="Y270" s="133"/>
      <c r="Z270" s="133"/>
    </row>
    <row r="271" ht="14.25" customHeight="1">
      <c r="D271" s="133"/>
      <c r="E271" s="133"/>
      <c r="G271" s="133"/>
      <c r="L271" s="133"/>
      <c r="M271" s="133"/>
      <c r="N271" s="133"/>
      <c r="O271" s="133"/>
      <c r="P271" s="133"/>
      <c r="Q271" s="133"/>
      <c r="S271" s="133"/>
      <c r="V271" s="133"/>
      <c r="W271" s="133"/>
      <c r="Y271" s="133"/>
      <c r="Z271" s="133"/>
    </row>
    <row r="272" ht="14.25" customHeight="1">
      <c r="D272" s="133"/>
      <c r="E272" s="133"/>
      <c r="G272" s="133"/>
      <c r="L272" s="133"/>
      <c r="M272" s="133"/>
      <c r="N272" s="133"/>
      <c r="O272" s="133"/>
      <c r="P272" s="133"/>
      <c r="Q272" s="133"/>
      <c r="S272" s="133"/>
      <c r="V272" s="133"/>
      <c r="W272" s="133"/>
      <c r="Y272" s="133"/>
      <c r="Z272" s="133"/>
    </row>
    <row r="273" ht="14.25" customHeight="1">
      <c r="D273" s="133"/>
      <c r="E273" s="133"/>
      <c r="G273" s="133"/>
      <c r="L273" s="133"/>
      <c r="M273" s="133"/>
      <c r="N273" s="133"/>
      <c r="O273" s="133"/>
      <c r="P273" s="133"/>
      <c r="Q273" s="133"/>
      <c r="S273" s="133"/>
      <c r="V273" s="133"/>
      <c r="W273" s="133"/>
      <c r="Y273" s="133"/>
      <c r="Z273" s="133"/>
    </row>
    <row r="274" ht="14.25" customHeight="1">
      <c r="D274" s="133"/>
      <c r="E274" s="133"/>
      <c r="G274" s="133"/>
      <c r="L274" s="133"/>
      <c r="M274" s="133"/>
      <c r="N274" s="133"/>
      <c r="O274" s="133"/>
      <c r="P274" s="133"/>
      <c r="Q274" s="133"/>
      <c r="S274" s="133"/>
      <c r="V274" s="133"/>
      <c r="W274" s="133"/>
      <c r="Y274" s="133"/>
      <c r="Z274" s="133"/>
    </row>
    <row r="275" ht="14.25" customHeight="1">
      <c r="D275" s="133"/>
      <c r="E275" s="133"/>
      <c r="G275" s="133"/>
      <c r="L275" s="133"/>
      <c r="M275" s="133"/>
      <c r="N275" s="133"/>
      <c r="O275" s="133"/>
      <c r="P275" s="133"/>
      <c r="Q275" s="133"/>
      <c r="S275" s="133"/>
      <c r="V275" s="133"/>
      <c r="W275" s="133"/>
      <c r="Y275" s="133"/>
      <c r="Z275" s="133"/>
    </row>
    <row r="276" ht="14.25" customHeight="1">
      <c r="D276" s="133"/>
      <c r="E276" s="133"/>
      <c r="G276" s="133"/>
      <c r="L276" s="133"/>
      <c r="M276" s="133"/>
      <c r="N276" s="133"/>
      <c r="O276" s="133"/>
      <c r="P276" s="133"/>
      <c r="Q276" s="133"/>
      <c r="S276" s="133"/>
      <c r="V276" s="133"/>
      <c r="W276" s="133"/>
      <c r="Y276" s="133"/>
      <c r="Z276" s="133"/>
    </row>
    <row r="277" ht="14.25" customHeight="1">
      <c r="D277" s="133"/>
      <c r="E277" s="133"/>
      <c r="G277" s="133"/>
      <c r="L277" s="133"/>
      <c r="M277" s="133"/>
      <c r="N277" s="133"/>
      <c r="O277" s="133"/>
      <c r="P277" s="133"/>
      <c r="Q277" s="133"/>
      <c r="S277" s="133"/>
      <c r="V277" s="133"/>
      <c r="W277" s="133"/>
      <c r="Y277" s="133"/>
      <c r="Z277" s="133"/>
    </row>
    <row r="278" ht="14.25" customHeight="1">
      <c r="D278" s="133"/>
      <c r="E278" s="133"/>
      <c r="G278" s="133"/>
      <c r="L278" s="133"/>
      <c r="M278" s="133"/>
      <c r="N278" s="133"/>
      <c r="O278" s="133"/>
      <c r="P278" s="133"/>
      <c r="Q278" s="133"/>
      <c r="S278" s="133"/>
      <c r="V278" s="133"/>
      <c r="W278" s="133"/>
      <c r="Y278" s="133"/>
      <c r="Z278" s="133"/>
    </row>
    <row r="279" ht="14.25" customHeight="1">
      <c r="D279" s="133"/>
      <c r="E279" s="133"/>
      <c r="G279" s="133"/>
      <c r="L279" s="133"/>
      <c r="M279" s="133"/>
      <c r="N279" s="133"/>
      <c r="O279" s="133"/>
      <c r="P279" s="133"/>
      <c r="Q279" s="133"/>
      <c r="S279" s="133"/>
      <c r="V279" s="133"/>
      <c r="W279" s="133"/>
      <c r="Y279" s="133"/>
      <c r="Z279" s="133"/>
    </row>
    <row r="280" ht="14.25" customHeight="1">
      <c r="D280" s="133"/>
      <c r="E280" s="133"/>
      <c r="G280" s="133"/>
      <c r="L280" s="133"/>
      <c r="M280" s="133"/>
      <c r="N280" s="133"/>
      <c r="O280" s="133"/>
      <c r="P280" s="133"/>
      <c r="Q280" s="133"/>
      <c r="S280" s="133"/>
      <c r="V280" s="133"/>
      <c r="W280" s="133"/>
      <c r="Y280" s="133"/>
      <c r="Z280" s="133"/>
    </row>
    <row r="281" ht="14.25" customHeight="1">
      <c r="D281" s="133"/>
      <c r="E281" s="133"/>
      <c r="G281" s="133"/>
      <c r="L281" s="133"/>
      <c r="M281" s="133"/>
      <c r="N281" s="133"/>
      <c r="O281" s="133"/>
      <c r="P281" s="133"/>
      <c r="Q281" s="133"/>
      <c r="S281" s="133"/>
      <c r="V281" s="133"/>
      <c r="W281" s="133"/>
      <c r="Y281" s="133"/>
      <c r="Z281" s="133"/>
    </row>
    <row r="282" ht="14.25" customHeight="1">
      <c r="D282" s="133"/>
      <c r="E282" s="133"/>
      <c r="G282" s="133"/>
      <c r="L282" s="133"/>
      <c r="M282" s="133"/>
      <c r="N282" s="133"/>
      <c r="O282" s="133"/>
      <c r="P282" s="133"/>
      <c r="Q282" s="133"/>
      <c r="S282" s="133"/>
      <c r="V282" s="133"/>
      <c r="W282" s="133"/>
      <c r="Y282" s="133"/>
      <c r="Z282" s="133"/>
    </row>
    <row r="283" ht="14.25" customHeight="1">
      <c r="D283" s="133"/>
      <c r="E283" s="133"/>
      <c r="G283" s="133"/>
      <c r="L283" s="133"/>
      <c r="M283" s="133"/>
      <c r="N283" s="133"/>
      <c r="O283" s="133"/>
      <c r="P283" s="133"/>
      <c r="Q283" s="133"/>
      <c r="S283" s="133"/>
      <c r="V283" s="133"/>
      <c r="W283" s="133"/>
      <c r="Y283" s="133"/>
      <c r="Z283" s="133"/>
    </row>
    <row r="284" ht="14.25" customHeight="1">
      <c r="D284" s="133"/>
      <c r="E284" s="133"/>
      <c r="G284" s="133"/>
      <c r="L284" s="133"/>
      <c r="M284" s="133"/>
      <c r="N284" s="133"/>
      <c r="O284" s="133"/>
      <c r="P284" s="133"/>
      <c r="Q284" s="133"/>
      <c r="S284" s="133"/>
      <c r="V284" s="133"/>
      <c r="W284" s="133"/>
      <c r="Y284" s="133"/>
      <c r="Z284" s="133"/>
    </row>
    <row r="285" ht="14.25" customHeight="1">
      <c r="D285" s="133"/>
      <c r="E285" s="133"/>
      <c r="G285" s="133"/>
      <c r="L285" s="133"/>
      <c r="M285" s="133"/>
      <c r="N285" s="133"/>
      <c r="O285" s="133"/>
      <c r="P285" s="133"/>
      <c r="Q285" s="133"/>
      <c r="S285" s="133"/>
      <c r="V285" s="133"/>
      <c r="W285" s="133"/>
      <c r="Y285" s="133"/>
      <c r="Z285" s="133"/>
    </row>
    <row r="286" ht="14.25" customHeight="1">
      <c r="D286" s="133"/>
      <c r="E286" s="133"/>
      <c r="G286" s="133"/>
      <c r="L286" s="133"/>
      <c r="M286" s="133"/>
      <c r="N286" s="133"/>
      <c r="O286" s="133"/>
      <c r="P286" s="133"/>
      <c r="Q286" s="133"/>
      <c r="S286" s="133"/>
      <c r="V286" s="133"/>
      <c r="W286" s="133"/>
      <c r="Y286" s="133"/>
      <c r="Z286" s="133"/>
    </row>
    <row r="287" ht="14.25" customHeight="1">
      <c r="D287" s="133"/>
      <c r="E287" s="133"/>
      <c r="G287" s="133"/>
      <c r="L287" s="133"/>
      <c r="M287" s="133"/>
      <c r="N287" s="133"/>
      <c r="O287" s="133"/>
      <c r="P287" s="133"/>
      <c r="Q287" s="133"/>
      <c r="S287" s="133"/>
      <c r="V287" s="133"/>
      <c r="W287" s="133"/>
      <c r="Y287" s="133"/>
      <c r="Z287" s="133"/>
    </row>
    <row r="288" ht="14.25" customHeight="1">
      <c r="D288" s="133"/>
      <c r="E288" s="133"/>
      <c r="G288" s="133"/>
      <c r="L288" s="133"/>
      <c r="M288" s="133"/>
      <c r="N288" s="133"/>
      <c r="O288" s="133"/>
      <c r="P288" s="133"/>
      <c r="Q288" s="133"/>
      <c r="S288" s="133"/>
      <c r="V288" s="133"/>
      <c r="W288" s="133"/>
      <c r="Y288" s="133"/>
      <c r="Z288" s="133"/>
    </row>
    <row r="289" ht="14.25" customHeight="1">
      <c r="D289" s="133"/>
      <c r="E289" s="133"/>
      <c r="G289" s="133"/>
      <c r="L289" s="133"/>
      <c r="M289" s="133"/>
      <c r="N289" s="133"/>
      <c r="O289" s="133"/>
      <c r="P289" s="133"/>
      <c r="Q289" s="133"/>
      <c r="S289" s="133"/>
      <c r="V289" s="133"/>
      <c r="W289" s="133"/>
      <c r="Y289" s="133"/>
      <c r="Z289" s="133"/>
    </row>
    <row r="290" ht="14.25" customHeight="1">
      <c r="D290" s="133"/>
      <c r="E290" s="133"/>
      <c r="G290" s="133"/>
      <c r="L290" s="133"/>
      <c r="M290" s="133"/>
      <c r="N290" s="133"/>
      <c r="O290" s="133"/>
      <c r="P290" s="133"/>
      <c r="Q290" s="133"/>
      <c r="S290" s="133"/>
      <c r="V290" s="133"/>
      <c r="W290" s="133"/>
      <c r="Y290" s="133"/>
      <c r="Z290" s="133"/>
    </row>
    <row r="291" ht="14.25" customHeight="1">
      <c r="D291" s="133"/>
      <c r="E291" s="133"/>
      <c r="G291" s="133"/>
      <c r="L291" s="133"/>
      <c r="M291" s="133"/>
      <c r="N291" s="133"/>
      <c r="O291" s="133"/>
      <c r="P291" s="133"/>
      <c r="Q291" s="133"/>
      <c r="S291" s="133"/>
      <c r="V291" s="133"/>
      <c r="W291" s="133"/>
      <c r="Y291" s="133"/>
      <c r="Z291" s="133"/>
    </row>
    <row r="292" ht="14.25" customHeight="1">
      <c r="D292" s="133"/>
      <c r="E292" s="133"/>
      <c r="G292" s="133"/>
      <c r="L292" s="133"/>
      <c r="M292" s="133"/>
      <c r="N292" s="133"/>
      <c r="O292" s="133"/>
      <c r="P292" s="133"/>
      <c r="Q292" s="133"/>
      <c r="S292" s="133"/>
      <c r="V292" s="133"/>
      <c r="W292" s="133"/>
      <c r="Y292" s="133"/>
      <c r="Z292" s="133"/>
    </row>
    <row r="293" ht="14.25" customHeight="1">
      <c r="D293" s="133"/>
      <c r="E293" s="133"/>
      <c r="G293" s="133"/>
      <c r="L293" s="133"/>
      <c r="M293" s="133"/>
      <c r="N293" s="133"/>
      <c r="O293" s="133"/>
      <c r="P293" s="133"/>
      <c r="Q293" s="133"/>
      <c r="S293" s="133"/>
      <c r="V293" s="133"/>
      <c r="W293" s="133"/>
      <c r="Y293" s="133"/>
      <c r="Z293" s="133"/>
    </row>
    <row r="294" ht="14.25" customHeight="1">
      <c r="D294" s="133"/>
      <c r="E294" s="133"/>
      <c r="G294" s="133"/>
      <c r="L294" s="133"/>
      <c r="M294" s="133"/>
      <c r="N294" s="133"/>
      <c r="O294" s="133"/>
      <c r="P294" s="133"/>
      <c r="Q294" s="133"/>
      <c r="S294" s="133"/>
      <c r="V294" s="133"/>
      <c r="W294" s="133"/>
      <c r="Y294" s="133"/>
      <c r="Z294" s="133"/>
    </row>
    <row r="295" ht="14.25" customHeight="1">
      <c r="D295" s="133"/>
      <c r="E295" s="133"/>
      <c r="G295" s="133"/>
      <c r="L295" s="133"/>
      <c r="M295" s="133"/>
      <c r="N295" s="133"/>
      <c r="O295" s="133"/>
      <c r="P295" s="133"/>
      <c r="Q295" s="133"/>
      <c r="S295" s="133"/>
      <c r="V295" s="133"/>
      <c r="W295" s="133"/>
      <c r="Y295" s="133"/>
      <c r="Z295" s="133"/>
    </row>
    <row r="296" ht="14.25" customHeight="1">
      <c r="D296" s="133"/>
      <c r="E296" s="133"/>
      <c r="G296" s="133"/>
      <c r="L296" s="133"/>
      <c r="M296" s="133"/>
      <c r="N296" s="133"/>
      <c r="O296" s="133"/>
      <c r="P296" s="133"/>
      <c r="Q296" s="133"/>
      <c r="S296" s="133"/>
      <c r="V296" s="133"/>
      <c r="W296" s="133"/>
      <c r="Y296" s="133"/>
      <c r="Z296" s="133"/>
    </row>
    <row r="297" ht="14.25" customHeight="1">
      <c r="D297" s="133"/>
      <c r="E297" s="133"/>
      <c r="G297" s="133"/>
      <c r="L297" s="133"/>
      <c r="M297" s="133"/>
      <c r="N297" s="133"/>
      <c r="O297" s="133"/>
      <c r="P297" s="133"/>
      <c r="Q297" s="133"/>
      <c r="S297" s="133"/>
      <c r="V297" s="133"/>
      <c r="W297" s="133"/>
      <c r="Y297" s="133"/>
      <c r="Z297" s="133"/>
    </row>
    <row r="298" ht="14.25" customHeight="1">
      <c r="D298" s="133"/>
      <c r="E298" s="133"/>
      <c r="G298" s="133"/>
      <c r="L298" s="133"/>
      <c r="M298" s="133"/>
      <c r="N298" s="133"/>
      <c r="O298" s="133"/>
      <c r="P298" s="133"/>
      <c r="Q298" s="133"/>
      <c r="S298" s="133"/>
      <c r="V298" s="133"/>
      <c r="W298" s="133"/>
      <c r="Y298" s="133"/>
      <c r="Z298" s="133"/>
    </row>
    <row r="299" ht="14.25" customHeight="1">
      <c r="D299" s="133"/>
      <c r="E299" s="133"/>
      <c r="G299" s="133"/>
      <c r="L299" s="133"/>
      <c r="M299" s="133"/>
      <c r="N299" s="133"/>
      <c r="O299" s="133"/>
      <c r="P299" s="133"/>
      <c r="Q299" s="133"/>
      <c r="S299" s="133"/>
      <c r="V299" s="133"/>
      <c r="W299" s="133"/>
      <c r="Y299" s="133"/>
      <c r="Z299" s="133"/>
    </row>
    <row r="300" ht="14.25" customHeight="1">
      <c r="D300" s="133"/>
      <c r="E300" s="133"/>
      <c r="G300" s="133"/>
      <c r="L300" s="133"/>
      <c r="M300" s="133"/>
      <c r="N300" s="133"/>
      <c r="O300" s="133"/>
      <c r="P300" s="133"/>
      <c r="Q300" s="133"/>
      <c r="S300" s="133"/>
      <c r="V300" s="133"/>
      <c r="W300" s="133"/>
      <c r="Y300" s="133"/>
      <c r="Z300" s="133"/>
    </row>
    <row r="301" ht="14.25" customHeight="1">
      <c r="D301" s="133"/>
      <c r="E301" s="133"/>
      <c r="G301" s="133"/>
      <c r="L301" s="133"/>
      <c r="M301" s="133"/>
      <c r="N301" s="133"/>
      <c r="O301" s="133"/>
      <c r="P301" s="133"/>
      <c r="Q301" s="133"/>
      <c r="S301" s="133"/>
      <c r="V301" s="133"/>
      <c r="W301" s="133"/>
      <c r="Y301" s="133"/>
      <c r="Z301" s="133"/>
    </row>
    <row r="302" ht="14.25" customHeight="1">
      <c r="D302" s="133"/>
      <c r="E302" s="133"/>
      <c r="G302" s="133"/>
      <c r="L302" s="133"/>
      <c r="M302" s="133"/>
      <c r="N302" s="133"/>
      <c r="O302" s="133"/>
      <c r="P302" s="133"/>
      <c r="Q302" s="133"/>
      <c r="S302" s="133"/>
      <c r="V302" s="133"/>
      <c r="W302" s="133"/>
      <c r="Y302" s="133"/>
      <c r="Z302" s="133"/>
    </row>
    <row r="303" ht="14.25" customHeight="1">
      <c r="D303" s="133"/>
      <c r="E303" s="133"/>
      <c r="G303" s="133"/>
      <c r="L303" s="133"/>
      <c r="M303" s="133"/>
      <c r="N303" s="133"/>
      <c r="O303" s="133"/>
      <c r="P303" s="133"/>
      <c r="Q303" s="133"/>
      <c r="S303" s="133"/>
      <c r="V303" s="133"/>
      <c r="W303" s="133"/>
      <c r="Y303" s="133"/>
      <c r="Z303" s="133"/>
    </row>
    <row r="304" ht="14.25" customHeight="1">
      <c r="D304" s="133"/>
      <c r="E304" s="133"/>
      <c r="G304" s="133"/>
      <c r="L304" s="133"/>
      <c r="M304" s="133"/>
      <c r="N304" s="133"/>
      <c r="O304" s="133"/>
      <c r="P304" s="133"/>
      <c r="Q304" s="133"/>
      <c r="S304" s="133"/>
      <c r="V304" s="133"/>
      <c r="W304" s="133"/>
      <c r="Y304" s="133"/>
      <c r="Z304" s="133"/>
    </row>
    <row r="305" ht="14.25" customHeight="1">
      <c r="D305" s="133"/>
      <c r="E305" s="133"/>
      <c r="G305" s="133"/>
      <c r="L305" s="133"/>
      <c r="M305" s="133"/>
      <c r="N305" s="133"/>
      <c r="O305" s="133"/>
      <c r="P305" s="133"/>
      <c r="Q305" s="133"/>
      <c r="S305" s="133"/>
      <c r="V305" s="133"/>
      <c r="W305" s="133"/>
      <c r="Y305" s="133"/>
      <c r="Z305" s="133"/>
    </row>
    <row r="306" ht="14.25" customHeight="1">
      <c r="D306" s="133"/>
      <c r="E306" s="133"/>
      <c r="G306" s="133"/>
      <c r="L306" s="133"/>
      <c r="M306" s="133"/>
      <c r="N306" s="133"/>
      <c r="O306" s="133"/>
      <c r="P306" s="133"/>
      <c r="Q306" s="133"/>
      <c r="S306" s="133"/>
      <c r="V306" s="133"/>
      <c r="W306" s="133"/>
      <c r="Y306" s="133"/>
      <c r="Z306" s="133"/>
    </row>
    <row r="307" ht="14.25" customHeight="1">
      <c r="D307" s="133"/>
      <c r="E307" s="133"/>
      <c r="G307" s="133"/>
      <c r="L307" s="133"/>
      <c r="M307" s="133"/>
      <c r="N307" s="133"/>
      <c r="O307" s="133"/>
      <c r="P307" s="133"/>
      <c r="Q307" s="133"/>
      <c r="S307" s="133"/>
      <c r="V307" s="133"/>
      <c r="W307" s="133"/>
      <c r="Y307" s="133"/>
      <c r="Z307" s="133"/>
    </row>
    <row r="308" ht="14.25" customHeight="1">
      <c r="D308" s="133"/>
      <c r="E308" s="133"/>
      <c r="G308" s="133"/>
      <c r="L308" s="133"/>
      <c r="M308" s="133"/>
      <c r="N308" s="133"/>
      <c r="O308" s="133"/>
      <c r="P308" s="133"/>
      <c r="Q308" s="133"/>
      <c r="S308" s="133"/>
      <c r="V308" s="133"/>
      <c r="W308" s="133"/>
      <c r="Y308" s="133"/>
      <c r="Z308" s="133"/>
    </row>
    <row r="309" ht="14.25" customHeight="1">
      <c r="D309" s="133"/>
      <c r="E309" s="133"/>
      <c r="G309" s="133"/>
      <c r="L309" s="133"/>
      <c r="M309" s="133"/>
      <c r="N309" s="133"/>
      <c r="O309" s="133"/>
      <c r="P309" s="133"/>
      <c r="Q309" s="133"/>
      <c r="S309" s="133"/>
      <c r="V309" s="133"/>
      <c r="W309" s="133"/>
      <c r="Y309" s="133"/>
      <c r="Z309" s="133"/>
    </row>
    <row r="310" ht="14.25" customHeight="1">
      <c r="D310" s="133"/>
      <c r="E310" s="133"/>
      <c r="G310" s="133"/>
      <c r="L310" s="133"/>
      <c r="M310" s="133"/>
      <c r="N310" s="133"/>
      <c r="O310" s="133"/>
      <c r="P310" s="133"/>
      <c r="Q310" s="133"/>
      <c r="S310" s="133"/>
      <c r="V310" s="133"/>
      <c r="W310" s="133"/>
      <c r="Y310" s="133"/>
      <c r="Z310" s="133"/>
    </row>
    <row r="311" ht="14.25" customHeight="1">
      <c r="D311" s="133"/>
      <c r="E311" s="133"/>
      <c r="G311" s="133"/>
      <c r="L311" s="133"/>
      <c r="M311" s="133"/>
      <c r="N311" s="133"/>
      <c r="O311" s="133"/>
      <c r="P311" s="133"/>
      <c r="Q311" s="133"/>
      <c r="S311" s="133"/>
      <c r="V311" s="133"/>
      <c r="W311" s="133"/>
      <c r="Y311" s="133"/>
      <c r="Z311" s="133"/>
    </row>
    <row r="312" ht="14.25" customHeight="1">
      <c r="D312" s="133"/>
      <c r="E312" s="133"/>
      <c r="G312" s="133"/>
      <c r="L312" s="133"/>
      <c r="M312" s="133"/>
      <c r="N312" s="133"/>
      <c r="O312" s="133"/>
      <c r="P312" s="133"/>
      <c r="Q312" s="133"/>
      <c r="S312" s="133"/>
      <c r="V312" s="133"/>
      <c r="W312" s="133"/>
      <c r="Y312" s="133"/>
      <c r="Z312" s="133"/>
    </row>
    <row r="313" ht="14.25" customHeight="1">
      <c r="D313" s="133"/>
      <c r="E313" s="133"/>
      <c r="G313" s="133"/>
      <c r="L313" s="133"/>
      <c r="M313" s="133"/>
      <c r="N313" s="133"/>
      <c r="O313" s="133"/>
      <c r="P313" s="133"/>
      <c r="Q313" s="133"/>
      <c r="S313" s="133"/>
      <c r="V313" s="133"/>
      <c r="W313" s="133"/>
      <c r="Y313" s="133"/>
      <c r="Z313" s="133"/>
    </row>
    <row r="314" ht="14.25" customHeight="1">
      <c r="D314" s="133"/>
      <c r="E314" s="133"/>
      <c r="G314" s="133"/>
      <c r="L314" s="133"/>
      <c r="M314" s="133"/>
      <c r="N314" s="133"/>
      <c r="O314" s="133"/>
      <c r="P314" s="133"/>
      <c r="Q314" s="133"/>
      <c r="S314" s="133"/>
      <c r="V314" s="133"/>
      <c r="W314" s="133"/>
      <c r="Y314" s="133"/>
      <c r="Z314" s="133"/>
    </row>
    <row r="315" ht="14.25" customHeight="1">
      <c r="D315" s="133"/>
      <c r="E315" s="133"/>
      <c r="G315" s="133"/>
      <c r="L315" s="133"/>
      <c r="M315" s="133"/>
      <c r="N315" s="133"/>
      <c r="O315" s="133"/>
      <c r="P315" s="133"/>
      <c r="Q315" s="133"/>
      <c r="S315" s="133"/>
      <c r="V315" s="133"/>
      <c r="W315" s="133"/>
      <c r="Y315" s="133"/>
      <c r="Z315" s="133"/>
    </row>
    <row r="316" ht="14.25" customHeight="1">
      <c r="D316" s="133"/>
      <c r="E316" s="133"/>
      <c r="G316" s="133"/>
      <c r="L316" s="133"/>
      <c r="M316" s="133"/>
      <c r="N316" s="133"/>
      <c r="O316" s="133"/>
      <c r="P316" s="133"/>
      <c r="Q316" s="133"/>
      <c r="S316" s="133"/>
      <c r="V316" s="133"/>
      <c r="W316" s="133"/>
      <c r="Y316" s="133"/>
      <c r="Z316" s="133"/>
    </row>
    <row r="317" ht="14.25" customHeight="1">
      <c r="D317" s="133"/>
      <c r="E317" s="133"/>
      <c r="G317" s="133"/>
      <c r="L317" s="133"/>
      <c r="M317" s="133"/>
      <c r="N317" s="133"/>
      <c r="O317" s="133"/>
      <c r="P317" s="133"/>
      <c r="Q317" s="133"/>
      <c r="S317" s="133"/>
      <c r="V317" s="133"/>
      <c r="W317" s="133"/>
      <c r="Y317" s="133"/>
      <c r="Z317" s="133"/>
    </row>
    <row r="318" ht="14.25" customHeight="1">
      <c r="D318" s="133"/>
      <c r="E318" s="133"/>
      <c r="G318" s="133"/>
      <c r="L318" s="133"/>
      <c r="M318" s="133"/>
      <c r="N318" s="133"/>
      <c r="O318" s="133"/>
      <c r="P318" s="133"/>
      <c r="Q318" s="133"/>
      <c r="S318" s="133"/>
      <c r="V318" s="133"/>
      <c r="W318" s="133"/>
      <c r="Y318" s="133"/>
      <c r="Z318" s="133"/>
    </row>
    <row r="319" ht="14.25" customHeight="1">
      <c r="D319" s="133"/>
      <c r="E319" s="133"/>
      <c r="G319" s="133"/>
      <c r="L319" s="133"/>
      <c r="M319" s="133"/>
      <c r="N319" s="133"/>
      <c r="O319" s="133"/>
      <c r="P319" s="133"/>
      <c r="Q319" s="133"/>
      <c r="S319" s="133"/>
      <c r="V319" s="133"/>
      <c r="W319" s="133"/>
      <c r="Y319" s="133"/>
      <c r="Z319" s="133"/>
    </row>
    <row r="320" ht="14.25" customHeight="1">
      <c r="D320" s="133"/>
      <c r="E320" s="133"/>
      <c r="G320" s="133"/>
      <c r="L320" s="133"/>
      <c r="M320" s="133"/>
      <c r="N320" s="133"/>
      <c r="O320" s="133"/>
      <c r="P320" s="133"/>
      <c r="Q320" s="133"/>
      <c r="S320" s="133"/>
      <c r="V320" s="133"/>
      <c r="W320" s="133"/>
      <c r="Y320" s="133"/>
      <c r="Z320" s="133"/>
    </row>
    <row r="321" ht="14.25" customHeight="1">
      <c r="D321" s="133"/>
      <c r="E321" s="133"/>
      <c r="G321" s="133"/>
      <c r="L321" s="133"/>
      <c r="M321" s="133"/>
      <c r="N321" s="133"/>
      <c r="O321" s="133"/>
      <c r="P321" s="133"/>
      <c r="Q321" s="133"/>
      <c r="S321" s="133"/>
      <c r="V321" s="133"/>
      <c r="W321" s="133"/>
      <c r="Y321" s="133"/>
      <c r="Z321" s="133"/>
    </row>
    <row r="322" ht="14.25" customHeight="1">
      <c r="D322" s="133"/>
      <c r="E322" s="133"/>
      <c r="G322" s="133"/>
      <c r="L322" s="133"/>
      <c r="M322" s="133"/>
      <c r="N322" s="133"/>
      <c r="O322" s="133"/>
      <c r="P322" s="133"/>
      <c r="Q322" s="133"/>
      <c r="S322" s="133"/>
      <c r="V322" s="133"/>
      <c r="W322" s="133"/>
      <c r="Y322" s="133"/>
      <c r="Z322" s="133"/>
    </row>
    <row r="323" ht="14.25" customHeight="1">
      <c r="D323" s="133"/>
      <c r="E323" s="133"/>
      <c r="G323" s="133"/>
      <c r="L323" s="133"/>
      <c r="M323" s="133"/>
      <c r="N323" s="133"/>
      <c r="O323" s="133"/>
      <c r="P323" s="133"/>
      <c r="Q323" s="133"/>
      <c r="S323" s="133"/>
      <c r="V323" s="133"/>
      <c r="W323" s="133"/>
      <c r="Y323" s="133"/>
      <c r="Z323" s="133"/>
    </row>
    <row r="324" ht="14.25" customHeight="1">
      <c r="D324" s="133"/>
      <c r="E324" s="133"/>
      <c r="G324" s="133"/>
      <c r="L324" s="133"/>
      <c r="M324" s="133"/>
      <c r="N324" s="133"/>
      <c r="O324" s="133"/>
      <c r="P324" s="133"/>
      <c r="Q324" s="133"/>
      <c r="S324" s="133"/>
      <c r="V324" s="133"/>
      <c r="W324" s="133"/>
      <c r="Y324" s="133"/>
      <c r="Z324" s="133"/>
    </row>
    <row r="325" ht="14.25" customHeight="1">
      <c r="D325" s="133"/>
      <c r="E325" s="133"/>
      <c r="G325" s="133"/>
      <c r="L325" s="133"/>
      <c r="M325" s="133"/>
      <c r="N325" s="133"/>
      <c r="O325" s="133"/>
      <c r="P325" s="133"/>
      <c r="Q325" s="133"/>
      <c r="S325" s="133"/>
      <c r="V325" s="133"/>
      <c r="W325" s="133"/>
      <c r="Y325" s="133"/>
      <c r="Z325" s="133"/>
    </row>
    <row r="326" ht="14.25" customHeight="1">
      <c r="D326" s="133"/>
      <c r="E326" s="133"/>
      <c r="G326" s="133"/>
      <c r="L326" s="133"/>
      <c r="M326" s="133"/>
      <c r="N326" s="133"/>
      <c r="O326" s="133"/>
      <c r="P326" s="133"/>
      <c r="Q326" s="133"/>
      <c r="S326" s="133"/>
      <c r="V326" s="133"/>
      <c r="W326" s="133"/>
      <c r="Y326" s="133"/>
      <c r="Z326" s="133"/>
    </row>
    <row r="327" ht="14.25" customHeight="1">
      <c r="D327" s="133"/>
      <c r="E327" s="133"/>
      <c r="G327" s="133"/>
      <c r="L327" s="133"/>
      <c r="M327" s="133"/>
      <c r="N327" s="133"/>
      <c r="O327" s="133"/>
      <c r="P327" s="133"/>
      <c r="Q327" s="133"/>
      <c r="S327" s="133"/>
      <c r="V327" s="133"/>
      <c r="W327" s="133"/>
      <c r="Y327" s="133"/>
      <c r="Z327" s="133"/>
    </row>
    <row r="328" ht="14.25" customHeight="1">
      <c r="D328" s="133"/>
      <c r="E328" s="133"/>
      <c r="G328" s="133"/>
      <c r="L328" s="133"/>
      <c r="M328" s="133"/>
      <c r="N328" s="133"/>
      <c r="O328" s="133"/>
      <c r="P328" s="133"/>
      <c r="Q328" s="133"/>
      <c r="S328" s="133"/>
      <c r="V328" s="133"/>
      <c r="W328" s="133"/>
      <c r="Y328" s="133"/>
      <c r="Z328" s="133"/>
    </row>
    <row r="329" ht="14.25" customHeight="1">
      <c r="D329" s="133"/>
      <c r="E329" s="133"/>
      <c r="G329" s="133"/>
      <c r="L329" s="133"/>
      <c r="M329" s="133"/>
      <c r="N329" s="133"/>
      <c r="O329" s="133"/>
      <c r="P329" s="133"/>
      <c r="Q329" s="133"/>
      <c r="S329" s="133"/>
      <c r="V329" s="133"/>
      <c r="W329" s="133"/>
      <c r="Y329" s="133"/>
      <c r="Z329" s="133"/>
    </row>
    <row r="330" ht="14.25" customHeight="1">
      <c r="D330" s="133"/>
      <c r="E330" s="133"/>
      <c r="G330" s="133"/>
      <c r="L330" s="133"/>
      <c r="M330" s="133"/>
      <c r="N330" s="133"/>
      <c r="O330" s="133"/>
      <c r="P330" s="133"/>
      <c r="Q330" s="133"/>
      <c r="S330" s="133"/>
      <c r="V330" s="133"/>
      <c r="W330" s="133"/>
      <c r="Y330" s="133"/>
      <c r="Z330" s="133"/>
    </row>
    <row r="331" ht="14.25" customHeight="1">
      <c r="D331" s="133"/>
      <c r="E331" s="133"/>
      <c r="G331" s="133"/>
      <c r="L331" s="133"/>
      <c r="M331" s="133"/>
      <c r="N331" s="133"/>
      <c r="O331" s="133"/>
      <c r="P331" s="133"/>
      <c r="Q331" s="133"/>
      <c r="S331" s="133"/>
      <c r="V331" s="133"/>
      <c r="W331" s="133"/>
      <c r="Y331" s="133"/>
      <c r="Z331" s="133"/>
    </row>
    <row r="332" ht="14.25" customHeight="1">
      <c r="D332" s="133"/>
      <c r="E332" s="133"/>
      <c r="G332" s="133"/>
      <c r="L332" s="133"/>
      <c r="M332" s="133"/>
      <c r="N332" s="133"/>
      <c r="O332" s="133"/>
      <c r="P332" s="133"/>
      <c r="Q332" s="133"/>
      <c r="S332" s="133"/>
      <c r="V332" s="133"/>
      <c r="W332" s="133"/>
      <c r="Y332" s="133"/>
      <c r="Z332" s="133"/>
    </row>
    <row r="333" ht="14.25" customHeight="1">
      <c r="D333" s="133"/>
      <c r="E333" s="133"/>
      <c r="G333" s="133"/>
      <c r="L333" s="133"/>
      <c r="M333" s="133"/>
      <c r="N333" s="133"/>
      <c r="O333" s="133"/>
      <c r="P333" s="133"/>
      <c r="Q333" s="133"/>
      <c r="S333" s="133"/>
      <c r="V333" s="133"/>
      <c r="W333" s="133"/>
      <c r="Y333" s="133"/>
      <c r="Z333" s="133"/>
    </row>
    <row r="334" ht="14.25" customHeight="1">
      <c r="D334" s="133"/>
      <c r="E334" s="133"/>
      <c r="G334" s="133"/>
      <c r="L334" s="133"/>
      <c r="M334" s="133"/>
      <c r="N334" s="133"/>
      <c r="O334" s="133"/>
      <c r="P334" s="133"/>
      <c r="Q334" s="133"/>
      <c r="S334" s="133"/>
      <c r="V334" s="133"/>
      <c r="W334" s="133"/>
      <c r="Y334" s="133"/>
      <c r="Z334" s="133"/>
    </row>
    <row r="335" ht="14.25" customHeight="1">
      <c r="D335" s="133"/>
      <c r="E335" s="133"/>
      <c r="G335" s="133"/>
      <c r="L335" s="133"/>
      <c r="M335" s="133"/>
      <c r="N335" s="133"/>
      <c r="O335" s="133"/>
      <c r="P335" s="133"/>
      <c r="Q335" s="133"/>
      <c r="S335" s="133"/>
      <c r="V335" s="133"/>
      <c r="W335" s="133"/>
      <c r="Y335" s="133"/>
      <c r="Z335" s="133"/>
    </row>
    <row r="336" ht="14.25" customHeight="1">
      <c r="D336" s="133"/>
      <c r="E336" s="133"/>
      <c r="G336" s="133"/>
      <c r="L336" s="133"/>
      <c r="M336" s="133"/>
      <c r="N336" s="133"/>
      <c r="O336" s="133"/>
      <c r="P336" s="133"/>
      <c r="Q336" s="133"/>
      <c r="S336" s="133"/>
      <c r="V336" s="133"/>
      <c r="W336" s="133"/>
      <c r="Y336" s="133"/>
      <c r="Z336" s="133"/>
    </row>
    <row r="337" ht="14.25" customHeight="1">
      <c r="D337" s="133"/>
      <c r="E337" s="133"/>
      <c r="G337" s="133"/>
      <c r="L337" s="133"/>
      <c r="M337" s="133"/>
      <c r="N337" s="133"/>
      <c r="O337" s="133"/>
      <c r="P337" s="133"/>
      <c r="Q337" s="133"/>
      <c r="S337" s="133"/>
      <c r="V337" s="133"/>
      <c r="W337" s="133"/>
      <c r="Y337" s="133"/>
      <c r="Z337" s="133"/>
    </row>
    <row r="338" ht="14.25" customHeight="1">
      <c r="D338" s="133"/>
      <c r="E338" s="133"/>
      <c r="G338" s="133"/>
      <c r="L338" s="133"/>
      <c r="M338" s="133"/>
      <c r="N338" s="133"/>
      <c r="O338" s="133"/>
      <c r="P338" s="133"/>
      <c r="Q338" s="133"/>
      <c r="S338" s="133"/>
      <c r="V338" s="133"/>
      <c r="W338" s="133"/>
      <c r="Y338" s="133"/>
      <c r="Z338" s="133"/>
    </row>
    <row r="339" ht="14.25" customHeight="1">
      <c r="D339" s="133"/>
      <c r="E339" s="133"/>
      <c r="G339" s="133"/>
      <c r="L339" s="133"/>
      <c r="M339" s="133"/>
      <c r="N339" s="133"/>
      <c r="O339" s="133"/>
      <c r="P339" s="133"/>
      <c r="Q339" s="133"/>
      <c r="S339" s="133"/>
      <c r="V339" s="133"/>
      <c r="W339" s="133"/>
      <c r="Y339" s="133"/>
      <c r="Z339" s="133"/>
    </row>
    <row r="340" ht="14.25" customHeight="1">
      <c r="D340" s="133"/>
      <c r="E340" s="133"/>
      <c r="G340" s="133"/>
      <c r="L340" s="133"/>
      <c r="M340" s="133"/>
      <c r="N340" s="133"/>
      <c r="O340" s="133"/>
      <c r="P340" s="133"/>
      <c r="Q340" s="133"/>
      <c r="S340" s="133"/>
      <c r="V340" s="133"/>
      <c r="W340" s="133"/>
      <c r="Y340" s="133"/>
      <c r="Z340" s="133"/>
    </row>
    <row r="341" ht="14.25" customHeight="1">
      <c r="D341" s="133"/>
      <c r="E341" s="133"/>
      <c r="G341" s="133"/>
      <c r="L341" s="133"/>
      <c r="M341" s="133"/>
      <c r="N341" s="133"/>
      <c r="O341" s="133"/>
      <c r="P341" s="133"/>
      <c r="Q341" s="133"/>
      <c r="S341" s="133"/>
      <c r="V341" s="133"/>
      <c r="W341" s="133"/>
      <c r="Y341" s="133"/>
      <c r="Z341" s="133"/>
    </row>
    <row r="342" ht="14.25" customHeight="1">
      <c r="D342" s="133"/>
      <c r="E342" s="133"/>
      <c r="G342" s="133"/>
      <c r="L342" s="133"/>
      <c r="M342" s="133"/>
      <c r="N342" s="133"/>
      <c r="O342" s="133"/>
      <c r="P342" s="133"/>
      <c r="Q342" s="133"/>
      <c r="S342" s="133"/>
      <c r="V342" s="133"/>
      <c r="W342" s="133"/>
      <c r="Y342" s="133"/>
      <c r="Z342" s="133"/>
    </row>
    <row r="343" ht="14.25" customHeight="1">
      <c r="D343" s="133"/>
      <c r="E343" s="133"/>
      <c r="G343" s="133"/>
      <c r="L343" s="133"/>
      <c r="M343" s="133"/>
      <c r="N343" s="133"/>
      <c r="O343" s="133"/>
      <c r="P343" s="133"/>
      <c r="Q343" s="133"/>
      <c r="S343" s="133"/>
      <c r="V343" s="133"/>
      <c r="W343" s="133"/>
      <c r="Y343" s="133"/>
      <c r="Z343" s="133"/>
    </row>
    <row r="344" ht="14.25" customHeight="1">
      <c r="D344" s="133"/>
      <c r="E344" s="133"/>
      <c r="G344" s="133"/>
      <c r="L344" s="133"/>
      <c r="M344" s="133"/>
      <c r="N344" s="133"/>
      <c r="O344" s="133"/>
      <c r="P344" s="133"/>
      <c r="Q344" s="133"/>
      <c r="S344" s="133"/>
      <c r="V344" s="133"/>
      <c r="W344" s="133"/>
      <c r="Y344" s="133"/>
      <c r="Z344" s="133"/>
    </row>
    <row r="345" ht="14.25" customHeight="1">
      <c r="D345" s="133"/>
      <c r="E345" s="133"/>
      <c r="G345" s="133"/>
      <c r="L345" s="133"/>
      <c r="M345" s="133"/>
      <c r="N345" s="133"/>
      <c r="O345" s="133"/>
      <c r="P345" s="133"/>
      <c r="Q345" s="133"/>
      <c r="S345" s="133"/>
      <c r="V345" s="133"/>
      <c r="W345" s="133"/>
      <c r="Y345" s="133"/>
      <c r="Z345" s="133"/>
    </row>
    <row r="346" ht="14.25" customHeight="1">
      <c r="D346" s="133"/>
      <c r="E346" s="133"/>
      <c r="G346" s="133"/>
      <c r="L346" s="133"/>
      <c r="M346" s="133"/>
      <c r="N346" s="133"/>
      <c r="O346" s="133"/>
      <c r="P346" s="133"/>
      <c r="Q346" s="133"/>
      <c r="S346" s="133"/>
      <c r="V346" s="133"/>
      <c r="W346" s="133"/>
      <c r="Y346" s="133"/>
      <c r="Z346" s="133"/>
    </row>
    <row r="347" ht="14.25" customHeight="1">
      <c r="D347" s="133"/>
      <c r="E347" s="133"/>
      <c r="G347" s="133"/>
      <c r="L347" s="133"/>
      <c r="M347" s="133"/>
      <c r="N347" s="133"/>
      <c r="O347" s="133"/>
      <c r="P347" s="133"/>
      <c r="Q347" s="133"/>
      <c r="S347" s="133"/>
      <c r="V347" s="133"/>
      <c r="W347" s="133"/>
      <c r="Y347" s="133"/>
      <c r="Z347" s="133"/>
    </row>
    <row r="348" ht="14.25" customHeight="1">
      <c r="D348" s="133"/>
      <c r="E348" s="133"/>
      <c r="G348" s="133"/>
      <c r="L348" s="133"/>
      <c r="M348" s="133"/>
      <c r="N348" s="133"/>
      <c r="O348" s="133"/>
      <c r="P348" s="133"/>
      <c r="Q348" s="133"/>
      <c r="S348" s="133"/>
      <c r="V348" s="133"/>
      <c r="W348" s="133"/>
      <c r="Y348" s="133"/>
      <c r="Z348" s="133"/>
    </row>
    <row r="349" ht="14.25" customHeight="1">
      <c r="D349" s="133"/>
      <c r="E349" s="133"/>
      <c r="G349" s="133"/>
      <c r="L349" s="133"/>
      <c r="M349" s="133"/>
      <c r="N349" s="133"/>
      <c r="O349" s="133"/>
      <c r="P349" s="133"/>
      <c r="Q349" s="133"/>
      <c r="S349" s="133"/>
      <c r="V349" s="133"/>
      <c r="W349" s="133"/>
      <c r="Y349" s="133"/>
      <c r="Z349" s="133"/>
    </row>
    <row r="350" ht="14.25" customHeight="1">
      <c r="D350" s="133"/>
      <c r="E350" s="133"/>
      <c r="G350" s="133"/>
      <c r="L350" s="133"/>
      <c r="M350" s="133"/>
      <c r="N350" s="133"/>
      <c r="O350" s="133"/>
      <c r="P350" s="133"/>
      <c r="Q350" s="133"/>
      <c r="S350" s="133"/>
      <c r="V350" s="133"/>
      <c r="W350" s="133"/>
      <c r="Y350" s="133"/>
      <c r="Z350" s="133"/>
    </row>
    <row r="351" ht="14.25" customHeight="1">
      <c r="D351" s="133"/>
      <c r="E351" s="133"/>
      <c r="G351" s="133"/>
      <c r="L351" s="133"/>
      <c r="M351" s="133"/>
      <c r="N351" s="133"/>
      <c r="O351" s="133"/>
      <c r="P351" s="133"/>
      <c r="Q351" s="133"/>
      <c r="S351" s="133"/>
      <c r="V351" s="133"/>
      <c r="W351" s="133"/>
      <c r="Y351" s="133"/>
      <c r="Z351" s="133"/>
    </row>
    <row r="352" ht="14.25" customHeight="1">
      <c r="D352" s="133"/>
      <c r="E352" s="133"/>
      <c r="G352" s="133"/>
      <c r="L352" s="133"/>
      <c r="M352" s="133"/>
      <c r="N352" s="133"/>
      <c r="O352" s="133"/>
      <c r="P352" s="133"/>
      <c r="Q352" s="133"/>
      <c r="S352" s="133"/>
      <c r="V352" s="133"/>
      <c r="W352" s="133"/>
      <c r="Y352" s="133"/>
      <c r="Z352" s="133"/>
    </row>
    <row r="353" ht="14.25" customHeight="1">
      <c r="D353" s="133"/>
      <c r="E353" s="133"/>
      <c r="G353" s="133"/>
      <c r="L353" s="133"/>
      <c r="M353" s="133"/>
      <c r="N353" s="133"/>
      <c r="O353" s="133"/>
      <c r="P353" s="133"/>
      <c r="Q353" s="133"/>
      <c r="S353" s="133"/>
      <c r="V353" s="133"/>
      <c r="W353" s="133"/>
      <c r="Y353" s="133"/>
      <c r="Z353" s="133"/>
    </row>
    <row r="354" ht="14.25" customHeight="1">
      <c r="D354" s="133"/>
      <c r="E354" s="133"/>
      <c r="G354" s="133"/>
      <c r="L354" s="133"/>
      <c r="M354" s="133"/>
      <c r="N354" s="133"/>
      <c r="O354" s="133"/>
      <c r="P354" s="133"/>
      <c r="Q354" s="133"/>
      <c r="S354" s="133"/>
      <c r="V354" s="133"/>
      <c r="W354" s="133"/>
      <c r="Y354" s="133"/>
      <c r="Z354" s="133"/>
    </row>
    <row r="355" ht="14.25" customHeight="1">
      <c r="D355" s="133"/>
      <c r="E355" s="133"/>
      <c r="G355" s="133"/>
      <c r="L355" s="133"/>
      <c r="M355" s="133"/>
      <c r="N355" s="133"/>
      <c r="O355" s="133"/>
      <c r="P355" s="133"/>
      <c r="Q355" s="133"/>
      <c r="S355" s="133"/>
      <c r="V355" s="133"/>
      <c r="W355" s="133"/>
      <c r="Y355" s="133"/>
      <c r="Z355" s="133"/>
    </row>
    <row r="356" ht="14.25" customHeight="1">
      <c r="D356" s="133"/>
      <c r="E356" s="133"/>
      <c r="G356" s="133"/>
      <c r="L356" s="133"/>
      <c r="M356" s="133"/>
      <c r="N356" s="133"/>
      <c r="O356" s="133"/>
      <c r="P356" s="133"/>
      <c r="Q356" s="133"/>
      <c r="S356" s="133"/>
      <c r="V356" s="133"/>
      <c r="W356" s="133"/>
      <c r="Y356" s="133"/>
      <c r="Z356" s="133"/>
    </row>
    <row r="357" ht="14.25" customHeight="1">
      <c r="D357" s="133"/>
      <c r="E357" s="133"/>
      <c r="G357" s="133"/>
      <c r="L357" s="133"/>
      <c r="M357" s="133"/>
      <c r="N357" s="133"/>
      <c r="O357" s="133"/>
      <c r="P357" s="133"/>
      <c r="Q357" s="133"/>
      <c r="S357" s="133"/>
      <c r="V357" s="133"/>
      <c r="W357" s="133"/>
      <c r="Y357" s="133"/>
      <c r="Z357" s="133"/>
    </row>
    <row r="358" ht="14.25" customHeight="1">
      <c r="D358" s="133"/>
      <c r="E358" s="133"/>
      <c r="G358" s="133"/>
      <c r="L358" s="133"/>
      <c r="M358" s="133"/>
      <c r="N358" s="133"/>
      <c r="O358" s="133"/>
      <c r="P358" s="133"/>
      <c r="Q358" s="133"/>
      <c r="S358" s="133"/>
      <c r="V358" s="133"/>
      <c r="W358" s="133"/>
      <c r="Y358" s="133"/>
      <c r="Z358" s="133"/>
    </row>
    <row r="359" ht="14.25" customHeight="1">
      <c r="D359" s="133"/>
      <c r="E359" s="133"/>
      <c r="G359" s="133"/>
      <c r="L359" s="133"/>
      <c r="M359" s="133"/>
      <c r="N359" s="133"/>
      <c r="O359" s="133"/>
      <c r="P359" s="133"/>
      <c r="Q359" s="133"/>
      <c r="S359" s="133"/>
      <c r="V359" s="133"/>
      <c r="W359" s="133"/>
      <c r="Y359" s="133"/>
      <c r="Z359" s="133"/>
    </row>
    <row r="360" ht="14.25" customHeight="1">
      <c r="D360" s="133"/>
      <c r="E360" s="133"/>
      <c r="G360" s="133"/>
      <c r="L360" s="133"/>
      <c r="M360" s="133"/>
      <c r="N360" s="133"/>
      <c r="O360" s="133"/>
      <c r="P360" s="133"/>
      <c r="Q360" s="133"/>
      <c r="S360" s="133"/>
      <c r="V360" s="133"/>
      <c r="W360" s="133"/>
      <c r="Y360" s="133"/>
      <c r="Z360" s="133"/>
    </row>
    <row r="361" ht="14.25" customHeight="1">
      <c r="D361" s="133"/>
      <c r="E361" s="133"/>
      <c r="G361" s="133"/>
      <c r="L361" s="133"/>
      <c r="M361" s="133"/>
      <c r="N361" s="133"/>
      <c r="O361" s="133"/>
      <c r="P361" s="133"/>
      <c r="Q361" s="133"/>
      <c r="S361" s="133"/>
      <c r="V361" s="133"/>
      <c r="W361" s="133"/>
      <c r="Y361" s="133"/>
      <c r="Z361" s="133"/>
    </row>
    <row r="362" ht="14.25" customHeight="1">
      <c r="D362" s="133"/>
      <c r="E362" s="133"/>
      <c r="G362" s="133"/>
      <c r="L362" s="133"/>
      <c r="M362" s="133"/>
      <c r="N362" s="133"/>
      <c r="O362" s="133"/>
      <c r="P362" s="133"/>
      <c r="Q362" s="133"/>
      <c r="S362" s="133"/>
      <c r="V362" s="133"/>
      <c r="W362" s="133"/>
      <c r="Y362" s="133"/>
      <c r="Z362" s="133"/>
    </row>
    <row r="363" ht="14.25" customHeight="1">
      <c r="D363" s="133"/>
      <c r="E363" s="133"/>
      <c r="G363" s="133"/>
      <c r="L363" s="133"/>
      <c r="M363" s="133"/>
      <c r="N363" s="133"/>
      <c r="O363" s="133"/>
      <c r="P363" s="133"/>
      <c r="Q363" s="133"/>
      <c r="S363" s="133"/>
      <c r="V363" s="133"/>
      <c r="W363" s="133"/>
      <c r="Y363" s="133"/>
      <c r="Z363" s="133"/>
    </row>
    <row r="364" ht="14.25" customHeight="1">
      <c r="D364" s="133"/>
      <c r="E364" s="133"/>
      <c r="G364" s="133"/>
      <c r="L364" s="133"/>
      <c r="M364" s="133"/>
      <c r="N364" s="133"/>
      <c r="O364" s="133"/>
      <c r="P364" s="133"/>
      <c r="Q364" s="133"/>
      <c r="S364" s="133"/>
      <c r="V364" s="133"/>
      <c r="W364" s="133"/>
      <c r="Y364" s="133"/>
      <c r="Z364" s="133"/>
    </row>
    <row r="365" ht="14.25" customHeight="1">
      <c r="D365" s="133"/>
      <c r="E365" s="133"/>
      <c r="G365" s="133"/>
      <c r="L365" s="133"/>
      <c r="M365" s="133"/>
      <c r="N365" s="133"/>
      <c r="O365" s="133"/>
      <c r="P365" s="133"/>
      <c r="Q365" s="133"/>
      <c r="S365" s="133"/>
      <c r="V365" s="133"/>
      <c r="W365" s="133"/>
      <c r="Y365" s="133"/>
      <c r="Z365" s="133"/>
    </row>
    <row r="366" ht="14.25" customHeight="1">
      <c r="D366" s="133"/>
      <c r="E366" s="133"/>
      <c r="G366" s="133"/>
      <c r="L366" s="133"/>
      <c r="M366" s="133"/>
      <c r="N366" s="133"/>
      <c r="O366" s="133"/>
      <c r="P366" s="133"/>
      <c r="Q366" s="133"/>
      <c r="S366" s="133"/>
      <c r="V366" s="133"/>
      <c r="W366" s="133"/>
      <c r="Y366" s="133"/>
      <c r="Z366" s="133"/>
    </row>
    <row r="367" ht="14.25" customHeight="1">
      <c r="D367" s="133"/>
      <c r="E367" s="133"/>
      <c r="G367" s="133"/>
      <c r="L367" s="133"/>
      <c r="M367" s="133"/>
      <c r="N367" s="133"/>
      <c r="O367" s="133"/>
      <c r="P367" s="133"/>
      <c r="Q367" s="133"/>
      <c r="S367" s="133"/>
      <c r="V367" s="133"/>
      <c r="W367" s="133"/>
      <c r="Y367" s="133"/>
      <c r="Z367" s="133"/>
    </row>
    <row r="368" ht="14.25" customHeight="1">
      <c r="D368" s="133"/>
      <c r="E368" s="133"/>
      <c r="G368" s="133"/>
      <c r="L368" s="133"/>
      <c r="M368" s="133"/>
      <c r="N368" s="133"/>
      <c r="O368" s="133"/>
      <c r="P368" s="133"/>
      <c r="Q368" s="133"/>
      <c r="S368" s="133"/>
      <c r="V368" s="133"/>
      <c r="W368" s="133"/>
      <c r="Y368" s="133"/>
      <c r="Z368" s="133"/>
    </row>
    <row r="369" ht="14.25" customHeight="1">
      <c r="D369" s="133"/>
      <c r="E369" s="133"/>
      <c r="G369" s="133"/>
      <c r="L369" s="133"/>
      <c r="M369" s="133"/>
      <c r="N369" s="133"/>
      <c r="O369" s="133"/>
      <c r="P369" s="133"/>
      <c r="Q369" s="133"/>
      <c r="S369" s="133"/>
      <c r="V369" s="133"/>
      <c r="W369" s="133"/>
      <c r="Y369" s="133"/>
      <c r="Z369" s="133"/>
    </row>
    <row r="370" ht="14.25" customHeight="1">
      <c r="D370" s="133"/>
      <c r="E370" s="133"/>
      <c r="G370" s="133"/>
      <c r="L370" s="133"/>
      <c r="M370" s="133"/>
      <c r="N370" s="133"/>
      <c r="O370" s="133"/>
      <c r="P370" s="133"/>
      <c r="Q370" s="133"/>
      <c r="S370" s="133"/>
      <c r="V370" s="133"/>
      <c r="W370" s="133"/>
      <c r="Y370" s="133"/>
      <c r="Z370" s="133"/>
    </row>
    <row r="371" ht="14.25" customHeight="1">
      <c r="D371" s="133"/>
      <c r="E371" s="133"/>
      <c r="G371" s="133"/>
      <c r="L371" s="133"/>
      <c r="M371" s="133"/>
      <c r="N371" s="133"/>
      <c r="O371" s="133"/>
      <c r="P371" s="133"/>
      <c r="Q371" s="133"/>
      <c r="S371" s="133"/>
      <c r="V371" s="133"/>
      <c r="W371" s="133"/>
      <c r="Y371" s="133"/>
      <c r="Z371" s="133"/>
    </row>
    <row r="372" ht="14.25" customHeight="1">
      <c r="D372" s="133"/>
      <c r="E372" s="133"/>
      <c r="G372" s="133"/>
      <c r="L372" s="133"/>
      <c r="M372" s="133"/>
      <c r="N372" s="133"/>
      <c r="O372" s="133"/>
      <c r="P372" s="133"/>
      <c r="Q372" s="133"/>
      <c r="S372" s="133"/>
      <c r="V372" s="133"/>
      <c r="W372" s="133"/>
      <c r="Y372" s="133"/>
      <c r="Z372" s="133"/>
    </row>
    <row r="373" ht="14.25" customHeight="1">
      <c r="D373" s="133"/>
      <c r="E373" s="133"/>
      <c r="G373" s="133"/>
      <c r="L373" s="133"/>
      <c r="M373" s="133"/>
      <c r="N373" s="133"/>
      <c r="O373" s="133"/>
      <c r="P373" s="133"/>
      <c r="Q373" s="133"/>
      <c r="S373" s="133"/>
      <c r="V373" s="133"/>
      <c r="W373" s="133"/>
      <c r="Y373" s="133"/>
      <c r="Z373" s="133"/>
    </row>
    <row r="374" ht="14.25" customHeight="1">
      <c r="D374" s="133"/>
      <c r="E374" s="133"/>
      <c r="G374" s="133"/>
      <c r="L374" s="133"/>
      <c r="M374" s="133"/>
      <c r="N374" s="133"/>
      <c r="O374" s="133"/>
      <c r="P374" s="133"/>
      <c r="Q374" s="133"/>
      <c r="S374" s="133"/>
      <c r="V374" s="133"/>
      <c r="W374" s="133"/>
      <c r="Y374" s="133"/>
      <c r="Z374" s="133"/>
    </row>
    <row r="375" ht="14.25" customHeight="1">
      <c r="D375" s="133"/>
      <c r="E375" s="133"/>
      <c r="G375" s="133"/>
      <c r="L375" s="133"/>
      <c r="M375" s="133"/>
      <c r="N375" s="133"/>
      <c r="O375" s="133"/>
      <c r="P375" s="133"/>
      <c r="Q375" s="133"/>
      <c r="S375" s="133"/>
      <c r="V375" s="133"/>
      <c r="W375" s="133"/>
      <c r="Y375" s="133"/>
      <c r="Z375" s="133"/>
    </row>
    <row r="376" ht="14.25" customHeight="1">
      <c r="D376" s="133"/>
      <c r="E376" s="133"/>
      <c r="G376" s="133"/>
      <c r="L376" s="133"/>
      <c r="M376" s="133"/>
      <c r="N376" s="133"/>
      <c r="O376" s="133"/>
      <c r="P376" s="133"/>
      <c r="Q376" s="133"/>
      <c r="S376" s="133"/>
      <c r="V376" s="133"/>
      <c r="W376" s="133"/>
      <c r="Y376" s="133"/>
      <c r="Z376" s="133"/>
    </row>
    <row r="377" ht="14.25" customHeight="1">
      <c r="D377" s="133"/>
      <c r="E377" s="133"/>
      <c r="G377" s="133"/>
      <c r="L377" s="133"/>
      <c r="M377" s="133"/>
      <c r="N377" s="133"/>
      <c r="O377" s="133"/>
      <c r="P377" s="133"/>
      <c r="Q377" s="133"/>
      <c r="S377" s="133"/>
      <c r="V377" s="133"/>
      <c r="W377" s="133"/>
      <c r="Y377" s="133"/>
      <c r="Z377" s="133"/>
    </row>
    <row r="378" ht="14.25" customHeight="1">
      <c r="D378" s="133"/>
      <c r="E378" s="133"/>
      <c r="G378" s="133"/>
      <c r="L378" s="133"/>
      <c r="M378" s="133"/>
      <c r="N378" s="133"/>
      <c r="O378" s="133"/>
      <c r="P378" s="133"/>
      <c r="Q378" s="133"/>
      <c r="S378" s="133"/>
      <c r="V378" s="133"/>
      <c r="W378" s="133"/>
      <c r="Y378" s="133"/>
      <c r="Z378" s="133"/>
    </row>
    <row r="379" ht="14.25" customHeight="1">
      <c r="D379" s="133"/>
      <c r="E379" s="133"/>
      <c r="G379" s="133"/>
      <c r="L379" s="133"/>
      <c r="M379" s="133"/>
      <c r="N379" s="133"/>
      <c r="O379" s="133"/>
      <c r="P379" s="133"/>
      <c r="Q379" s="133"/>
      <c r="S379" s="133"/>
      <c r="V379" s="133"/>
      <c r="W379" s="133"/>
      <c r="Y379" s="133"/>
      <c r="Z379" s="133"/>
    </row>
    <row r="380" ht="14.25" customHeight="1">
      <c r="D380" s="133"/>
      <c r="E380" s="133"/>
      <c r="G380" s="133"/>
      <c r="L380" s="133"/>
      <c r="M380" s="133"/>
      <c r="N380" s="133"/>
      <c r="O380" s="133"/>
      <c r="P380" s="133"/>
      <c r="Q380" s="133"/>
      <c r="S380" s="133"/>
      <c r="V380" s="133"/>
      <c r="W380" s="133"/>
      <c r="Y380" s="133"/>
      <c r="Z380" s="133"/>
    </row>
    <row r="381" ht="14.25" customHeight="1">
      <c r="D381" s="133"/>
      <c r="E381" s="133"/>
      <c r="G381" s="133"/>
      <c r="L381" s="133"/>
      <c r="M381" s="133"/>
      <c r="N381" s="133"/>
      <c r="O381" s="133"/>
      <c r="P381" s="133"/>
      <c r="Q381" s="133"/>
      <c r="S381" s="133"/>
      <c r="V381" s="133"/>
      <c r="W381" s="133"/>
      <c r="Y381" s="133"/>
      <c r="Z381" s="133"/>
    </row>
    <row r="382" ht="14.25" customHeight="1">
      <c r="D382" s="133"/>
      <c r="E382" s="133"/>
      <c r="G382" s="133"/>
      <c r="L382" s="133"/>
      <c r="M382" s="133"/>
      <c r="N382" s="133"/>
      <c r="O382" s="133"/>
      <c r="P382" s="133"/>
      <c r="Q382" s="133"/>
      <c r="S382" s="133"/>
      <c r="V382" s="133"/>
      <c r="W382" s="133"/>
      <c r="Y382" s="133"/>
      <c r="Z382" s="133"/>
    </row>
    <row r="383" ht="14.25" customHeight="1">
      <c r="D383" s="133"/>
      <c r="E383" s="133"/>
      <c r="G383" s="133"/>
      <c r="L383" s="133"/>
      <c r="M383" s="133"/>
      <c r="N383" s="133"/>
      <c r="O383" s="133"/>
      <c r="P383" s="133"/>
      <c r="Q383" s="133"/>
      <c r="S383" s="133"/>
      <c r="V383" s="133"/>
      <c r="W383" s="133"/>
      <c r="Y383" s="133"/>
      <c r="Z383" s="133"/>
    </row>
    <row r="384" ht="14.25" customHeight="1">
      <c r="D384" s="133"/>
      <c r="E384" s="133"/>
      <c r="G384" s="133"/>
      <c r="L384" s="133"/>
      <c r="M384" s="133"/>
      <c r="N384" s="133"/>
      <c r="O384" s="133"/>
      <c r="P384" s="133"/>
      <c r="Q384" s="133"/>
      <c r="S384" s="133"/>
      <c r="V384" s="133"/>
      <c r="W384" s="133"/>
      <c r="Y384" s="133"/>
      <c r="Z384" s="133"/>
    </row>
    <row r="385" ht="14.25" customHeight="1">
      <c r="D385" s="133"/>
      <c r="E385" s="133"/>
      <c r="G385" s="133"/>
      <c r="L385" s="133"/>
      <c r="M385" s="133"/>
      <c r="N385" s="133"/>
      <c r="O385" s="133"/>
      <c r="P385" s="133"/>
      <c r="Q385" s="133"/>
      <c r="S385" s="133"/>
      <c r="V385" s="133"/>
      <c r="W385" s="133"/>
      <c r="Y385" s="133"/>
      <c r="Z385" s="133"/>
    </row>
    <row r="386" ht="14.25" customHeight="1">
      <c r="D386" s="133"/>
      <c r="E386" s="133"/>
      <c r="G386" s="133"/>
      <c r="L386" s="133"/>
      <c r="M386" s="133"/>
      <c r="N386" s="133"/>
      <c r="O386" s="133"/>
      <c r="P386" s="133"/>
      <c r="Q386" s="133"/>
      <c r="S386" s="133"/>
      <c r="V386" s="133"/>
      <c r="W386" s="133"/>
      <c r="Y386" s="133"/>
      <c r="Z386" s="133"/>
    </row>
    <row r="387" ht="14.25" customHeight="1">
      <c r="D387" s="133"/>
      <c r="E387" s="133"/>
      <c r="G387" s="133"/>
      <c r="L387" s="133"/>
      <c r="M387" s="133"/>
      <c r="N387" s="133"/>
      <c r="O387" s="133"/>
      <c r="P387" s="133"/>
      <c r="Q387" s="133"/>
      <c r="S387" s="133"/>
      <c r="V387" s="133"/>
      <c r="W387" s="133"/>
      <c r="Y387" s="133"/>
      <c r="Z387" s="133"/>
    </row>
    <row r="388" ht="14.25" customHeight="1">
      <c r="D388" s="133"/>
      <c r="E388" s="133"/>
      <c r="G388" s="133"/>
      <c r="L388" s="133"/>
      <c r="M388" s="133"/>
      <c r="N388" s="133"/>
      <c r="O388" s="133"/>
      <c r="P388" s="133"/>
      <c r="Q388" s="133"/>
      <c r="S388" s="133"/>
      <c r="V388" s="133"/>
      <c r="W388" s="133"/>
      <c r="Y388" s="133"/>
      <c r="Z388" s="133"/>
    </row>
    <row r="389" ht="14.25" customHeight="1">
      <c r="D389" s="133"/>
      <c r="E389" s="133"/>
      <c r="G389" s="133"/>
      <c r="L389" s="133"/>
      <c r="M389" s="133"/>
      <c r="N389" s="133"/>
      <c r="O389" s="133"/>
      <c r="P389" s="133"/>
      <c r="Q389" s="133"/>
      <c r="S389" s="133"/>
      <c r="V389" s="133"/>
      <c r="W389" s="133"/>
      <c r="Y389" s="133"/>
      <c r="Z389" s="133"/>
    </row>
    <row r="390" ht="14.25" customHeight="1">
      <c r="D390" s="133"/>
      <c r="E390" s="133"/>
      <c r="G390" s="133"/>
      <c r="L390" s="133"/>
      <c r="M390" s="133"/>
      <c r="N390" s="133"/>
      <c r="O390" s="133"/>
      <c r="P390" s="133"/>
      <c r="Q390" s="133"/>
      <c r="S390" s="133"/>
      <c r="V390" s="133"/>
      <c r="W390" s="133"/>
      <c r="Y390" s="133"/>
      <c r="Z390" s="133"/>
    </row>
    <row r="391" ht="14.25" customHeight="1">
      <c r="D391" s="133"/>
      <c r="E391" s="133"/>
      <c r="G391" s="133"/>
      <c r="L391" s="133"/>
      <c r="M391" s="133"/>
      <c r="N391" s="133"/>
      <c r="O391" s="133"/>
      <c r="P391" s="133"/>
      <c r="Q391" s="133"/>
      <c r="S391" s="133"/>
      <c r="V391" s="133"/>
      <c r="W391" s="133"/>
      <c r="Y391" s="133"/>
      <c r="Z391" s="133"/>
    </row>
    <row r="392" ht="14.25" customHeight="1">
      <c r="D392" s="133"/>
      <c r="E392" s="133"/>
      <c r="G392" s="133"/>
      <c r="L392" s="133"/>
      <c r="M392" s="133"/>
      <c r="N392" s="133"/>
      <c r="O392" s="133"/>
      <c r="P392" s="133"/>
      <c r="Q392" s="133"/>
      <c r="S392" s="133"/>
      <c r="V392" s="133"/>
      <c r="W392" s="133"/>
      <c r="Y392" s="133"/>
      <c r="Z392" s="133"/>
    </row>
    <row r="393" ht="14.25" customHeight="1">
      <c r="D393" s="133"/>
      <c r="E393" s="133"/>
      <c r="G393" s="133"/>
      <c r="L393" s="133"/>
      <c r="M393" s="133"/>
      <c r="N393" s="133"/>
      <c r="O393" s="133"/>
      <c r="P393" s="133"/>
      <c r="Q393" s="133"/>
      <c r="S393" s="133"/>
      <c r="V393" s="133"/>
      <c r="W393" s="133"/>
      <c r="Y393" s="133"/>
      <c r="Z393" s="133"/>
    </row>
    <row r="394" ht="14.25" customHeight="1">
      <c r="D394" s="133"/>
      <c r="E394" s="133"/>
      <c r="G394" s="133"/>
      <c r="L394" s="133"/>
      <c r="M394" s="133"/>
      <c r="N394" s="133"/>
      <c r="O394" s="133"/>
      <c r="P394" s="133"/>
      <c r="Q394" s="133"/>
      <c r="S394" s="133"/>
      <c r="V394" s="133"/>
      <c r="W394" s="133"/>
      <c r="Y394" s="133"/>
      <c r="Z394" s="133"/>
    </row>
    <row r="395" ht="14.25" customHeight="1">
      <c r="D395" s="133"/>
      <c r="E395" s="133"/>
      <c r="G395" s="133"/>
      <c r="L395" s="133"/>
      <c r="M395" s="133"/>
      <c r="N395" s="133"/>
      <c r="O395" s="133"/>
      <c r="P395" s="133"/>
      <c r="Q395" s="133"/>
      <c r="S395" s="133"/>
      <c r="V395" s="133"/>
      <c r="W395" s="133"/>
      <c r="Y395" s="133"/>
      <c r="Z395" s="133"/>
    </row>
    <row r="396" ht="14.25" customHeight="1">
      <c r="D396" s="133"/>
      <c r="E396" s="133"/>
      <c r="G396" s="133"/>
      <c r="L396" s="133"/>
      <c r="M396" s="133"/>
      <c r="N396" s="133"/>
      <c r="O396" s="133"/>
      <c r="P396" s="133"/>
      <c r="Q396" s="133"/>
      <c r="S396" s="133"/>
      <c r="V396" s="133"/>
      <c r="W396" s="133"/>
      <c r="Y396" s="133"/>
      <c r="Z396" s="133"/>
    </row>
    <row r="397" ht="14.25" customHeight="1">
      <c r="D397" s="133"/>
      <c r="E397" s="133"/>
      <c r="G397" s="133"/>
      <c r="L397" s="133"/>
      <c r="M397" s="133"/>
      <c r="N397" s="133"/>
      <c r="O397" s="133"/>
      <c r="P397" s="133"/>
      <c r="Q397" s="133"/>
      <c r="S397" s="133"/>
      <c r="V397" s="133"/>
      <c r="W397" s="133"/>
      <c r="Y397" s="133"/>
      <c r="Z397" s="133"/>
    </row>
    <row r="398" ht="14.25" customHeight="1">
      <c r="D398" s="133"/>
      <c r="E398" s="133"/>
      <c r="G398" s="133"/>
      <c r="L398" s="133"/>
      <c r="M398" s="133"/>
      <c r="N398" s="133"/>
      <c r="O398" s="133"/>
      <c r="P398" s="133"/>
      <c r="Q398" s="133"/>
      <c r="S398" s="133"/>
      <c r="V398" s="133"/>
      <c r="W398" s="133"/>
      <c r="Y398" s="133"/>
      <c r="Z398" s="133"/>
    </row>
    <row r="399" ht="14.25" customHeight="1">
      <c r="D399" s="133"/>
      <c r="E399" s="133"/>
      <c r="G399" s="133"/>
      <c r="L399" s="133"/>
      <c r="M399" s="133"/>
      <c r="N399" s="133"/>
      <c r="O399" s="133"/>
      <c r="P399" s="133"/>
      <c r="Q399" s="133"/>
      <c r="S399" s="133"/>
      <c r="V399" s="133"/>
      <c r="W399" s="133"/>
      <c r="Y399" s="133"/>
      <c r="Z399" s="133"/>
    </row>
    <row r="400" ht="14.25" customHeight="1">
      <c r="D400" s="133"/>
      <c r="E400" s="133"/>
      <c r="G400" s="133"/>
      <c r="L400" s="133"/>
      <c r="M400" s="133"/>
      <c r="N400" s="133"/>
      <c r="O400" s="133"/>
      <c r="P400" s="133"/>
      <c r="Q400" s="133"/>
      <c r="S400" s="133"/>
      <c r="V400" s="133"/>
      <c r="W400" s="133"/>
      <c r="Y400" s="133"/>
      <c r="Z400" s="133"/>
    </row>
    <row r="401" ht="14.25" customHeight="1">
      <c r="D401" s="133"/>
      <c r="E401" s="133"/>
      <c r="G401" s="133"/>
      <c r="L401" s="133"/>
      <c r="M401" s="133"/>
      <c r="N401" s="133"/>
      <c r="O401" s="133"/>
      <c r="P401" s="133"/>
      <c r="Q401" s="133"/>
      <c r="S401" s="133"/>
      <c r="V401" s="133"/>
      <c r="W401" s="133"/>
      <c r="Y401" s="133"/>
      <c r="Z401" s="133"/>
    </row>
    <row r="402" ht="14.25" customHeight="1">
      <c r="D402" s="133"/>
      <c r="E402" s="133"/>
      <c r="G402" s="133"/>
      <c r="L402" s="133"/>
      <c r="M402" s="133"/>
      <c r="N402" s="133"/>
      <c r="O402" s="133"/>
      <c r="P402" s="133"/>
      <c r="Q402" s="133"/>
      <c r="S402" s="133"/>
      <c r="V402" s="133"/>
      <c r="W402" s="133"/>
      <c r="Y402" s="133"/>
      <c r="Z402" s="133"/>
    </row>
    <row r="403" ht="14.25" customHeight="1">
      <c r="D403" s="133"/>
      <c r="E403" s="133"/>
      <c r="G403" s="133"/>
      <c r="L403" s="133"/>
      <c r="M403" s="133"/>
      <c r="N403" s="133"/>
      <c r="O403" s="133"/>
      <c r="P403" s="133"/>
      <c r="Q403" s="133"/>
      <c r="S403" s="133"/>
      <c r="V403" s="133"/>
      <c r="W403" s="133"/>
      <c r="Y403" s="133"/>
      <c r="Z403" s="133"/>
    </row>
    <row r="404" ht="14.25" customHeight="1">
      <c r="D404" s="133"/>
      <c r="E404" s="133"/>
      <c r="G404" s="133"/>
      <c r="L404" s="133"/>
      <c r="M404" s="133"/>
      <c r="N404" s="133"/>
      <c r="O404" s="133"/>
      <c r="P404" s="133"/>
      <c r="Q404" s="133"/>
      <c r="S404" s="133"/>
      <c r="V404" s="133"/>
      <c r="W404" s="133"/>
      <c r="Y404" s="133"/>
      <c r="Z404" s="133"/>
    </row>
    <row r="405" ht="14.25" customHeight="1">
      <c r="D405" s="133"/>
      <c r="E405" s="133"/>
      <c r="G405" s="133"/>
      <c r="L405" s="133"/>
      <c r="M405" s="133"/>
      <c r="N405" s="133"/>
      <c r="O405" s="133"/>
      <c r="P405" s="133"/>
      <c r="Q405" s="133"/>
      <c r="S405" s="133"/>
      <c r="V405" s="133"/>
      <c r="W405" s="133"/>
      <c r="Y405" s="133"/>
      <c r="Z405" s="133"/>
    </row>
    <row r="406" ht="14.25" customHeight="1">
      <c r="D406" s="133"/>
      <c r="E406" s="133"/>
      <c r="G406" s="133"/>
      <c r="L406" s="133"/>
      <c r="M406" s="133"/>
      <c r="N406" s="133"/>
      <c r="O406" s="133"/>
      <c r="P406" s="133"/>
      <c r="Q406" s="133"/>
      <c r="S406" s="133"/>
      <c r="V406" s="133"/>
      <c r="W406" s="133"/>
      <c r="Y406" s="133"/>
      <c r="Z406" s="133"/>
    </row>
    <row r="407" ht="14.25" customHeight="1">
      <c r="D407" s="133"/>
      <c r="E407" s="133"/>
      <c r="G407" s="133"/>
      <c r="L407" s="133"/>
      <c r="M407" s="133"/>
      <c r="N407" s="133"/>
      <c r="O407" s="133"/>
      <c r="P407" s="133"/>
      <c r="Q407" s="133"/>
      <c r="S407" s="133"/>
      <c r="V407" s="133"/>
      <c r="W407" s="133"/>
      <c r="Y407" s="133"/>
      <c r="Z407" s="133"/>
    </row>
    <row r="408" ht="14.25" customHeight="1">
      <c r="D408" s="133"/>
      <c r="E408" s="133"/>
      <c r="G408" s="133"/>
      <c r="L408" s="133"/>
      <c r="M408" s="133"/>
      <c r="N408" s="133"/>
      <c r="O408" s="133"/>
      <c r="P408" s="133"/>
      <c r="Q408" s="133"/>
      <c r="S408" s="133"/>
      <c r="V408" s="133"/>
      <c r="W408" s="133"/>
      <c r="Y408" s="133"/>
      <c r="Z408" s="133"/>
    </row>
    <row r="409" ht="14.25" customHeight="1">
      <c r="D409" s="133"/>
      <c r="E409" s="133"/>
      <c r="G409" s="133"/>
      <c r="L409" s="133"/>
      <c r="M409" s="133"/>
      <c r="N409" s="133"/>
      <c r="O409" s="133"/>
      <c r="P409" s="133"/>
      <c r="Q409" s="133"/>
      <c r="S409" s="133"/>
      <c r="V409" s="133"/>
      <c r="W409" s="133"/>
      <c r="Y409" s="133"/>
      <c r="Z409" s="133"/>
    </row>
    <row r="410" ht="14.25" customHeight="1">
      <c r="D410" s="133"/>
      <c r="E410" s="133"/>
      <c r="G410" s="133"/>
      <c r="L410" s="133"/>
      <c r="M410" s="133"/>
      <c r="N410" s="133"/>
      <c r="O410" s="133"/>
      <c r="P410" s="133"/>
      <c r="Q410" s="133"/>
      <c r="S410" s="133"/>
      <c r="V410" s="133"/>
      <c r="W410" s="133"/>
      <c r="Y410" s="133"/>
      <c r="Z410" s="133"/>
    </row>
    <row r="411" ht="14.25" customHeight="1">
      <c r="D411" s="133"/>
      <c r="E411" s="133"/>
      <c r="G411" s="133"/>
      <c r="L411" s="133"/>
      <c r="M411" s="133"/>
      <c r="N411" s="133"/>
      <c r="O411" s="133"/>
      <c r="P411" s="133"/>
      <c r="Q411" s="133"/>
      <c r="S411" s="133"/>
      <c r="V411" s="133"/>
      <c r="W411" s="133"/>
      <c r="Y411" s="133"/>
      <c r="Z411" s="133"/>
    </row>
    <row r="412" ht="14.25" customHeight="1">
      <c r="D412" s="133"/>
      <c r="E412" s="133"/>
      <c r="G412" s="133"/>
      <c r="L412" s="133"/>
      <c r="M412" s="133"/>
      <c r="N412" s="133"/>
      <c r="O412" s="133"/>
      <c r="P412" s="133"/>
      <c r="Q412" s="133"/>
      <c r="S412" s="133"/>
      <c r="V412" s="133"/>
      <c r="W412" s="133"/>
      <c r="Y412" s="133"/>
      <c r="Z412" s="133"/>
    </row>
    <row r="413" ht="14.25" customHeight="1">
      <c r="D413" s="133"/>
      <c r="E413" s="133"/>
      <c r="G413" s="133"/>
      <c r="L413" s="133"/>
      <c r="M413" s="133"/>
      <c r="N413" s="133"/>
      <c r="O413" s="133"/>
      <c r="P413" s="133"/>
      <c r="Q413" s="133"/>
      <c r="S413" s="133"/>
      <c r="V413" s="133"/>
      <c r="W413" s="133"/>
      <c r="Y413" s="133"/>
      <c r="Z413" s="133"/>
    </row>
    <row r="414" ht="14.25" customHeight="1">
      <c r="D414" s="133"/>
      <c r="E414" s="133"/>
      <c r="G414" s="133"/>
      <c r="L414" s="133"/>
      <c r="M414" s="133"/>
      <c r="N414" s="133"/>
      <c r="O414" s="133"/>
      <c r="P414" s="133"/>
      <c r="Q414" s="133"/>
      <c r="S414" s="133"/>
      <c r="V414" s="133"/>
      <c r="W414" s="133"/>
      <c r="Y414" s="133"/>
      <c r="Z414" s="133"/>
    </row>
    <row r="415" ht="14.25" customHeight="1">
      <c r="D415" s="133"/>
      <c r="E415" s="133"/>
      <c r="G415" s="133"/>
      <c r="L415" s="133"/>
      <c r="M415" s="133"/>
      <c r="N415" s="133"/>
      <c r="O415" s="133"/>
      <c r="P415" s="133"/>
      <c r="Q415" s="133"/>
      <c r="S415" s="133"/>
      <c r="V415" s="133"/>
      <c r="W415" s="133"/>
      <c r="Y415" s="133"/>
      <c r="Z415" s="133"/>
    </row>
    <row r="416" ht="14.25" customHeight="1">
      <c r="D416" s="133"/>
      <c r="E416" s="133"/>
      <c r="G416" s="133"/>
      <c r="L416" s="133"/>
      <c r="M416" s="133"/>
      <c r="N416" s="133"/>
      <c r="O416" s="133"/>
      <c r="P416" s="133"/>
      <c r="Q416" s="133"/>
      <c r="S416" s="133"/>
      <c r="V416" s="133"/>
      <c r="W416" s="133"/>
      <c r="Y416" s="133"/>
      <c r="Z416" s="133"/>
    </row>
    <row r="417" ht="14.25" customHeight="1">
      <c r="D417" s="133"/>
      <c r="E417" s="133"/>
      <c r="G417" s="133"/>
      <c r="L417" s="133"/>
      <c r="M417" s="133"/>
      <c r="N417" s="133"/>
      <c r="O417" s="133"/>
      <c r="P417" s="133"/>
      <c r="Q417" s="133"/>
      <c r="S417" s="133"/>
      <c r="V417" s="133"/>
      <c r="W417" s="133"/>
      <c r="Y417" s="133"/>
      <c r="Z417" s="133"/>
    </row>
    <row r="418" ht="14.25" customHeight="1">
      <c r="D418" s="133"/>
      <c r="E418" s="133"/>
      <c r="G418" s="133"/>
      <c r="L418" s="133"/>
      <c r="M418" s="133"/>
      <c r="N418" s="133"/>
      <c r="O418" s="133"/>
      <c r="P418" s="133"/>
      <c r="Q418" s="133"/>
      <c r="S418" s="133"/>
      <c r="V418" s="133"/>
      <c r="W418" s="133"/>
      <c r="Y418" s="133"/>
      <c r="Z418" s="133"/>
    </row>
    <row r="419" ht="14.25" customHeight="1">
      <c r="D419" s="133"/>
      <c r="E419" s="133"/>
      <c r="G419" s="133"/>
      <c r="L419" s="133"/>
      <c r="M419" s="133"/>
      <c r="N419" s="133"/>
      <c r="O419" s="133"/>
      <c r="P419" s="133"/>
      <c r="Q419" s="133"/>
      <c r="S419" s="133"/>
      <c r="V419" s="133"/>
      <c r="W419" s="133"/>
      <c r="Y419" s="133"/>
      <c r="Z419" s="133"/>
    </row>
    <row r="420" ht="14.25" customHeight="1">
      <c r="D420" s="133"/>
      <c r="E420" s="133"/>
      <c r="G420" s="133"/>
      <c r="L420" s="133"/>
      <c r="M420" s="133"/>
      <c r="N420" s="133"/>
      <c r="O420" s="133"/>
      <c r="P420" s="133"/>
      <c r="Q420" s="133"/>
      <c r="S420" s="133"/>
      <c r="V420" s="133"/>
      <c r="W420" s="133"/>
      <c r="Y420" s="133"/>
      <c r="Z420" s="133"/>
    </row>
    <row r="421" ht="14.25" customHeight="1">
      <c r="D421" s="133"/>
      <c r="E421" s="133"/>
      <c r="G421" s="133"/>
      <c r="L421" s="133"/>
      <c r="M421" s="133"/>
      <c r="N421" s="133"/>
      <c r="O421" s="133"/>
      <c r="P421" s="133"/>
      <c r="Q421" s="133"/>
      <c r="S421" s="133"/>
      <c r="V421" s="133"/>
      <c r="W421" s="133"/>
      <c r="Y421" s="133"/>
      <c r="Z421" s="133"/>
    </row>
    <row r="422" ht="14.25" customHeight="1">
      <c r="D422" s="133"/>
      <c r="E422" s="133"/>
      <c r="G422" s="133"/>
      <c r="L422" s="133"/>
      <c r="M422" s="133"/>
      <c r="N422" s="133"/>
      <c r="O422" s="133"/>
      <c r="P422" s="133"/>
      <c r="Q422" s="133"/>
      <c r="S422" s="133"/>
      <c r="V422" s="133"/>
      <c r="W422" s="133"/>
      <c r="Y422" s="133"/>
      <c r="Z422" s="133"/>
    </row>
    <row r="423" ht="14.25" customHeight="1">
      <c r="D423" s="133"/>
      <c r="E423" s="133"/>
      <c r="G423" s="133"/>
      <c r="L423" s="133"/>
      <c r="M423" s="133"/>
      <c r="N423" s="133"/>
      <c r="O423" s="133"/>
      <c r="P423" s="133"/>
      <c r="Q423" s="133"/>
      <c r="S423" s="133"/>
      <c r="V423" s="133"/>
      <c r="W423" s="133"/>
      <c r="Y423" s="133"/>
      <c r="Z423" s="133"/>
    </row>
    <row r="424" ht="14.25" customHeight="1">
      <c r="D424" s="133"/>
      <c r="E424" s="133"/>
      <c r="G424" s="133"/>
      <c r="L424" s="133"/>
      <c r="M424" s="133"/>
      <c r="N424" s="133"/>
      <c r="O424" s="133"/>
      <c r="P424" s="133"/>
      <c r="Q424" s="133"/>
      <c r="S424" s="133"/>
      <c r="V424" s="133"/>
      <c r="W424" s="133"/>
      <c r="Y424" s="133"/>
      <c r="Z424" s="133"/>
    </row>
    <row r="425" ht="14.25" customHeight="1">
      <c r="D425" s="133"/>
      <c r="E425" s="133"/>
      <c r="G425" s="133"/>
      <c r="L425" s="133"/>
      <c r="M425" s="133"/>
      <c r="N425" s="133"/>
      <c r="O425" s="133"/>
      <c r="P425" s="133"/>
      <c r="Q425" s="133"/>
      <c r="S425" s="133"/>
      <c r="V425" s="133"/>
      <c r="W425" s="133"/>
      <c r="Y425" s="133"/>
      <c r="Z425" s="133"/>
    </row>
    <row r="426" ht="14.25" customHeight="1">
      <c r="D426" s="133"/>
      <c r="E426" s="133"/>
      <c r="G426" s="133"/>
      <c r="L426" s="133"/>
      <c r="M426" s="133"/>
      <c r="N426" s="133"/>
      <c r="O426" s="133"/>
      <c r="P426" s="133"/>
      <c r="Q426" s="133"/>
      <c r="S426" s="133"/>
      <c r="V426" s="133"/>
      <c r="W426" s="133"/>
      <c r="Y426" s="133"/>
      <c r="Z426" s="133"/>
    </row>
    <row r="427" ht="14.25" customHeight="1">
      <c r="D427" s="133"/>
      <c r="E427" s="133"/>
      <c r="G427" s="133"/>
      <c r="L427" s="133"/>
      <c r="M427" s="133"/>
      <c r="N427" s="133"/>
      <c r="O427" s="133"/>
      <c r="P427" s="133"/>
      <c r="Q427" s="133"/>
      <c r="S427" s="133"/>
      <c r="V427" s="133"/>
      <c r="W427" s="133"/>
      <c r="Y427" s="133"/>
      <c r="Z427" s="133"/>
    </row>
    <row r="428" ht="14.25" customHeight="1">
      <c r="D428" s="133"/>
      <c r="E428" s="133"/>
      <c r="G428" s="133"/>
      <c r="L428" s="133"/>
      <c r="M428" s="133"/>
      <c r="N428" s="133"/>
      <c r="O428" s="133"/>
      <c r="P428" s="133"/>
      <c r="Q428" s="133"/>
      <c r="S428" s="133"/>
      <c r="V428" s="133"/>
      <c r="W428" s="133"/>
      <c r="Y428" s="133"/>
      <c r="Z428" s="133"/>
    </row>
    <row r="429" ht="14.25" customHeight="1">
      <c r="D429" s="133"/>
      <c r="E429" s="133"/>
      <c r="G429" s="133"/>
      <c r="L429" s="133"/>
      <c r="M429" s="133"/>
      <c r="N429" s="133"/>
      <c r="O429" s="133"/>
      <c r="P429" s="133"/>
      <c r="Q429" s="133"/>
      <c r="S429" s="133"/>
      <c r="V429" s="133"/>
      <c r="W429" s="133"/>
      <c r="Y429" s="133"/>
      <c r="Z429" s="133"/>
    </row>
    <row r="430" ht="14.25" customHeight="1">
      <c r="D430" s="133"/>
      <c r="E430" s="133"/>
      <c r="G430" s="133"/>
      <c r="L430" s="133"/>
      <c r="M430" s="133"/>
      <c r="N430" s="133"/>
      <c r="O430" s="133"/>
      <c r="P430" s="133"/>
      <c r="Q430" s="133"/>
      <c r="S430" s="133"/>
      <c r="V430" s="133"/>
      <c r="W430" s="133"/>
      <c r="Y430" s="133"/>
      <c r="Z430" s="133"/>
    </row>
    <row r="431" ht="14.25" customHeight="1">
      <c r="D431" s="133"/>
      <c r="E431" s="133"/>
      <c r="G431" s="133"/>
      <c r="L431" s="133"/>
      <c r="M431" s="133"/>
      <c r="N431" s="133"/>
      <c r="O431" s="133"/>
      <c r="P431" s="133"/>
      <c r="Q431" s="133"/>
      <c r="S431" s="133"/>
      <c r="V431" s="133"/>
      <c r="W431" s="133"/>
      <c r="Y431" s="133"/>
      <c r="Z431" s="133"/>
    </row>
    <row r="432" ht="14.25" customHeight="1">
      <c r="D432" s="133"/>
      <c r="E432" s="133"/>
      <c r="G432" s="133"/>
      <c r="L432" s="133"/>
      <c r="M432" s="133"/>
      <c r="N432" s="133"/>
      <c r="O432" s="133"/>
      <c r="P432" s="133"/>
      <c r="Q432" s="133"/>
      <c r="S432" s="133"/>
      <c r="V432" s="133"/>
      <c r="W432" s="133"/>
      <c r="Y432" s="133"/>
      <c r="Z432" s="133"/>
    </row>
    <row r="433" ht="14.25" customHeight="1">
      <c r="D433" s="133"/>
      <c r="E433" s="133"/>
      <c r="G433" s="133"/>
      <c r="L433" s="133"/>
      <c r="M433" s="133"/>
      <c r="N433" s="133"/>
      <c r="O433" s="133"/>
      <c r="P433" s="133"/>
      <c r="Q433" s="133"/>
      <c r="S433" s="133"/>
      <c r="V433" s="133"/>
      <c r="W433" s="133"/>
      <c r="Y433" s="133"/>
      <c r="Z433" s="133"/>
    </row>
    <row r="434" ht="14.25" customHeight="1">
      <c r="D434" s="133"/>
      <c r="E434" s="133"/>
      <c r="G434" s="133"/>
      <c r="L434" s="133"/>
      <c r="M434" s="133"/>
      <c r="N434" s="133"/>
      <c r="O434" s="133"/>
      <c r="P434" s="133"/>
      <c r="Q434" s="133"/>
      <c r="S434" s="133"/>
      <c r="V434" s="133"/>
      <c r="W434" s="133"/>
      <c r="Y434" s="133"/>
      <c r="Z434" s="133"/>
    </row>
    <row r="435" ht="14.25" customHeight="1">
      <c r="D435" s="133"/>
      <c r="E435" s="133"/>
      <c r="G435" s="133"/>
      <c r="L435" s="133"/>
      <c r="M435" s="133"/>
      <c r="N435" s="133"/>
      <c r="O435" s="133"/>
      <c r="P435" s="133"/>
      <c r="Q435" s="133"/>
      <c r="S435" s="133"/>
      <c r="V435" s="133"/>
      <c r="W435" s="133"/>
      <c r="Y435" s="133"/>
      <c r="Z435" s="133"/>
    </row>
    <row r="436" ht="14.25" customHeight="1">
      <c r="D436" s="133"/>
      <c r="E436" s="133"/>
      <c r="G436" s="133"/>
      <c r="L436" s="133"/>
      <c r="M436" s="133"/>
      <c r="N436" s="133"/>
      <c r="O436" s="133"/>
      <c r="P436" s="133"/>
      <c r="Q436" s="133"/>
      <c r="S436" s="133"/>
      <c r="V436" s="133"/>
      <c r="W436" s="133"/>
      <c r="Y436" s="133"/>
      <c r="Z436" s="133"/>
    </row>
    <row r="437" ht="14.25" customHeight="1">
      <c r="D437" s="133"/>
      <c r="E437" s="133"/>
      <c r="G437" s="133"/>
      <c r="L437" s="133"/>
      <c r="M437" s="133"/>
      <c r="N437" s="133"/>
      <c r="O437" s="133"/>
      <c r="P437" s="133"/>
      <c r="Q437" s="133"/>
      <c r="S437" s="133"/>
      <c r="V437" s="133"/>
      <c r="W437" s="133"/>
      <c r="Y437" s="133"/>
      <c r="Z437" s="133"/>
    </row>
    <row r="438" ht="14.25" customHeight="1">
      <c r="D438" s="133"/>
      <c r="E438" s="133"/>
      <c r="G438" s="133"/>
      <c r="L438" s="133"/>
      <c r="M438" s="133"/>
      <c r="N438" s="133"/>
      <c r="O438" s="133"/>
      <c r="P438" s="133"/>
      <c r="Q438" s="133"/>
      <c r="S438" s="133"/>
      <c r="V438" s="133"/>
      <c r="W438" s="133"/>
      <c r="Y438" s="133"/>
      <c r="Z438" s="133"/>
    </row>
    <row r="439" ht="14.25" customHeight="1">
      <c r="D439" s="133"/>
      <c r="E439" s="133"/>
      <c r="G439" s="133"/>
      <c r="L439" s="133"/>
      <c r="M439" s="133"/>
      <c r="N439" s="133"/>
      <c r="O439" s="133"/>
      <c r="P439" s="133"/>
      <c r="Q439" s="133"/>
      <c r="S439" s="133"/>
      <c r="V439" s="133"/>
      <c r="W439" s="133"/>
      <c r="Y439" s="133"/>
      <c r="Z439" s="133"/>
    </row>
    <row r="440" ht="14.25" customHeight="1">
      <c r="D440" s="133"/>
      <c r="E440" s="133"/>
      <c r="G440" s="133"/>
      <c r="L440" s="133"/>
      <c r="M440" s="133"/>
      <c r="N440" s="133"/>
      <c r="O440" s="133"/>
      <c r="P440" s="133"/>
      <c r="Q440" s="133"/>
      <c r="S440" s="133"/>
      <c r="V440" s="133"/>
      <c r="W440" s="133"/>
      <c r="Y440" s="133"/>
      <c r="Z440" s="133"/>
    </row>
    <row r="441" ht="14.25" customHeight="1">
      <c r="D441" s="133"/>
      <c r="E441" s="133"/>
      <c r="G441" s="133"/>
      <c r="L441" s="133"/>
      <c r="M441" s="133"/>
      <c r="N441" s="133"/>
      <c r="O441" s="133"/>
      <c r="P441" s="133"/>
      <c r="Q441" s="133"/>
      <c r="S441" s="133"/>
      <c r="V441" s="133"/>
      <c r="W441" s="133"/>
      <c r="Y441" s="133"/>
      <c r="Z441" s="133"/>
    </row>
    <row r="442" ht="14.25" customHeight="1">
      <c r="D442" s="133"/>
      <c r="E442" s="133"/>
      <c r="G442" s="133"/>
      <c r="L442" s="133"/>
      <c r="M442" s="133"/>
      <c r="N442" s="133"/>
      <c r="O442" s="133"/>
      <c r="P442" s="133"/>
      <c r="Q442" s="133"/>
      <c r="S442" s="133"/>
      <c r="V442" s="133"/>
      <c r="W442" s="133"/>
      <c r="Y442" s="133"/>
      <c r="Z442" s="133"/>
    </row>
    <row r="443" ht="14.25" customHeight="1">
      <c r="D443" s="133"/>
      <c r="E443" s="133"/>
      <c r="G443" s="133"/>
      <c r="L443" s="133"/>
      <c r="M443" s="133"/>
      <c r="N443" s="133"/>
      <c r="O443" s="133"/>
      <c r="P443" s="133"/>
      <c r="Q443" s="133"/>
      <c r="S443" s="133"/>
      <c r="V443" s="133"/>
      <c r="W443" s="133"/>
      <c r="Y443" s="133"/>
      <c r="Z443" s="133"/>
    </row>
    <row r="444" ht="14.25" customHeight="1">
      <c r="D444" s="133"/>
      <c r="E444" s="133"/>
      <c r="G444" s="133"/>
      <c r="L444" s="133"/>
      <c r="M444" s="133"/>
      <c r="N444" s="133"/>
      <c r="O444" s="133"/>
      <c r="P444" s="133"/>
      <c r="Q444" s="133"/>
      <c r="S444" s="133"/>
      <c r="V444" s="133"/>
      <c r="W444" s="133"/>
      <c r="Y444" s="133"/>
      <c r="Z444" s="133"/>
    </row>
    <row r="445" ht="14.25" customHeight="1">
      <c r="D445" s="133"/>
      <c r="E445" s="133"/>
      <c r="G445" s="133"/>
      <c r="L445" s="133"/>
      <c r="M445" s="133"/>
      <c r="N445" s="133"/>
      <c r="O445" s="133"/>
      <c r="P445" s="133"/>
      <c r="Q445" s="133"/>
      <c r="S445" s="133"/>
      <c r="V445" s="133"/>
      <c r="W445" s="133"/>
      <c r="Y445" s="133"/>
      <c r="Z445" s="133"/>
    </row>
    <row r="446" ht="14.25" customHeight="1">
      <c r="D446" s="133"/>
      <c r="E446" s="133"/>
      <c r="G446" s="133"/>
      <c r="L446" s="133"/>
      <c r="M446" s="133"/>
      <c r="N446" s="133"/>
      <c r="O446" s="133"/>
      <c r="P446" s="133"/>
      <c r="Q446" s="133"/>
      <c r="S446" s="133"/>
      <c r="V446" s="133"/>
      <c r="W446" s="133"/>
      <c r="Y446" s="133"/>
      <c r="Z446" s="133"/>
    </row>
    <row r="447" ht="14.25" customHeight="1">
      <c r="D447" s="133"/>
      <c r="E447" s="133"/>
      <c r="G447" s="133"/>
      <c r="L447" s="133"/>
      <c r="M447" s="133"/>
      <c r="N447" s="133"/>
      <c r="O447" s="133"/>
      <c r="P447" s="133"/>
      <c r="Q447" s="133"/>
      <c r="S447" s="133"/>
      <c r="V447" s="133"/>
      <c r="W447" s="133"/>
      <c r="Y447" s="133"/>
      <c r="Z447" s="133"/>
    </row>
    <row r="448" ht="14.25" customHeight="1">
      <c r="D448" s="133"/>
      <c r="E448" s="133"/>
      <c r="G448" s="133"/>
      <c r="L448" s="133"/>
      <c r="M448" s="133"/>
      <c r="N448" s="133"/>
      <c r="O448" s="133"/>
      <c r="P448" s="133"/>
      <c r="Q448" s="133"/>
      <c r="S448" s="133"/>
      <c r="V448" s="133"/>
      <c r="W448" s="133"/>
      <c r="Y448" s="133"/>
      <c r="Z448" s="133"/>
    </row>
    <row r="449" ht="14.25" customHeight="1">
      <c r="D449" s="133"/>
      <c r="E449" s="133"/>
      <c r="G449" s="133"/>
      <c r="L449" s="133"/>
      <c r="M449" s="133"/>
      <c r="N449" s="133"/>
      <c r="O449" s="133"/>
      <c r="P449" s="133"/>
      <c r="Q449" s="133"/>
      <c r="S449" s="133"/>
      <c r="V449" s="133"/>
      <c r="W449" s="133"/>
      <c r="Y449" s="133"/>
      <c r="Z449" s="133"/>
    </row>
    <row r="450" ht="14.25" customHeight="1">
      <c r="D450" s="133"/>
      <c r="E450" s="133"/>
      <c r="G450" s="133"/>
      <c r="L450" s="133"/>
      <c r="M450" s="133"/>
      <c r="N450" s="133"/>
      <c r="O450" s="133"/>
      <c r="P450" s="133"/>
      <c r="Q450" s="133"/>
      <c r="S450" s="133"/>
      <c r="V450" s="133"/>
      <c r="W450" s="133"/>
      <c r="Y450" s="133"/>
      <c r="Z450" s="133"/>
    </row>
    <row r="451" ht="14.25" customHeight="1">
      <c r="D451" s="133"/>
      <c r="E451" s="133"/>
      <c r="G451" s="133"/>
      <c r="L451" s="133"/>
      <c r="M451" s="133"/>
      <c r="N451" s="133"/>
      <c r="O451" s="133"/>
      <c r="P451" s="133"/>
      <c r="Q451" s="133"/>
      <c r="S451" s="133"/>
      <c r="V451" s="133"/>
      <c r="W451" s="133"/>
      <c r="Y451" s="133"/>
      <c r="Z451" s="133"/>
    </row>
    <row r="452" ht="14.25" customHeight="1">
      <c r="D452" s="133"/>
      <c r="E452" s="133"/>
      <c r="G452" s="133"/>
      <c r="L452" s="133"/>
      <c r="M452" s="133"/>
      <c r="N452" s="133"/>
      <c r="O452" s="133"/>
      <c r="P452" s="133"/>
      <c r="Q452" s="133"/>
      <c r="S452" s="133"/>
      <c r="V452" s="133"/>
      <c r="W452" s="133"/>
      <c r="Y452" s="133"/>
      <c r="Z452" s="133"/>
    </row>
    <row r="453" ht="14.25" customHeight="1">
      <c r="D453" s="133"/>
      <c r="E453" s="133"/>
      <c r="G453" s="133"/>
      <c r="L453" s="133"/>
      <c r="M453" s="133"/>
      <c r="N453" s="133"/>
      <c r="O453" s="133"/>
      <c r="P453" s="133"/>
      <c r="Q453" s="133"/>
      <c r="S453" s="133"/>
      <c r="V453" s="133"/>
      <c r="W453" s="133"/>
      <c r="Y453" s="133"/>
      <c r="Z453" s="133"/>
    </row>
    <row r="454" ht="14.25" customHeight="1">
      <c r="D454" s="133"/>
      <c r="E454" s="133"/>
      <c r="G454" s="133"/>
      <c r="L454" s="133"/>
      <c r="M454" s="133"/>
      <c r="N454" s="133"/>
      <c r="O454" s="133"/>
      <c r="P454" s="133"/>
      <c r="Q454" s="133"/>
      <c r="S454" s="133"/>
      <c r="V454" s="133"/>
      <c r="W454" s="133"/>
      <c r="Y454" s="133"/>
      <c r="Z454" s="133"/>
    </row>
    <row r="455" ht="14.25" customHeight="1">
      <c r="D455" s="133"/>
      <c r="E455" s="133"/>
      <c r="G455" s="133"/>
      <c r="L455" s="133"/>
      <c r="M455" s="133"/>
      <c r="N455" s="133"/>
      <c r="O455" s="133"/>
      <c r="P455" s="133"/>
      <c r="Q455" s="133"/>
      <c r="S455" s="133"/>
      <c r="V455" s="133"/>
      <c r="W455" s="133"/>
      <c r="Y455" s="133"/>
      <c r="Z455" s="133"/>
    </row>
    <row r="456" ht="14.25" customHeight="1">
      <c r="D456" s="133"/>
      <c r="E456" s="133"/>
      <c r="G456" s="133"/>
      <c r="L456" s="133"/>
      <c r="M456" s="133"/>
      <c r="N456" s="133"/>
      <c r="O456" s="133"/>
      <c r="P456" s="133"/>
      <c r="Q456" s="133"/>
      <c r="S456" s="133"/>
      <c r="V456" s="133"/>
      <c r="W456" s="133"/>
      <c r="Y456" s="133"/>
      <c r="Z456" s="133"/>
    </row>
    <row r="457" ht="14.25" customHeight="1">
      <c r="D457" s="133"/>
      <c r="E457" s="133"/>
      <c r="G457" s="133"/>
      <c r="L457" s="133"/>
      <c r="M457" s="133"/>
      <c r="N457" s="133"/>
      <c r="O457" s="133"/>
      <c r="P457" s="133"/>
      <c r="Q457" s="133"/>
      <c r="S457" s="133"/>
      <c r="V457" s="133"/>
      <c r="W457" s="133"/>
      <c r="Y457" s="133"/>
      <c r="Z457" s="133"/>
    </row>
    <row r="458" ht="14.25" customHeight="1">
      <c r="D458" s="133"/>
      <c r="E458" s="133"/>
      <c r="G458" s="133"/>
      <c r="L458" s="133"/>
      <c r="M458" s="133"/>
      <c r="N458" s="133"/>
      <c r="O458" s="133"/>
      <c r="P458" s="133"/>
      <c r="Q458" s="133"/>
      <c r="S458" s="133"/>
      <c r="V458" s="133"/>
      <c r="W458" s="133"/>
      <c r="Y458" s="133"/>
      <c r="Z458" s="133"/>
    </row>
    <row r="459" ht="14.25" customHeight="1">
      <c r="D459" s="133"/>
      <c r="E459" s="133"/>
      <c r="G459" s="133"/>
      <c r="L459" s="133"/>
      <c r="M459" s="133"/>
      <c r="N459" s="133"/>
      <c r="O459" s="133"/>
      <c r="P459" s="133"/>
      <c r="Q459" s="133"/>
      <c r="S459" s="133"/>
      <c r="V459" s="133"/>
      <c r="W459" s="133"/>
      <c r="Y459" s="133"/>
      <c r="Z459" s="133"/>
    </row>
    <row r="460" ht="14.25" customHeight="1">
      <c r="D460" s="133"/>
      <c r="E460" s="133"/>
      <c r="G460" s="133"/>
      <c r="L460" s="133"/>
      <c r="M460" s="133"/>
      <c r="N460" s="133"/>
      <c r="O460" s="133"/>
      <c r="P460" s="133"/>
      <c r="Q460" s="133"/>
      <c r="S460" s="133"/>
      <c r="V460" s="133"/>
      <c r="W460" s="133"/>
      <c r="Y460" s="133"/>
      <c r="Z460" s="133"/>
    </row>
    <row r="461" ht="14.25" customHeight="1">
      <c r="D461" s="133"/>
      <c r="E461" s="133"/>
      <c r="G461" s="133"/>
      <c r="L461" s="133"/>
      <c r="M461" s="133"/>
      <c r="N461" s="133"/>
      <c r="O461" s="133"/>
      <c r="P461" s="133"/>
      <c r="Q461" s="133"/>
      <c r="S461" s="133"/>
      <c r="V461" s="133"/>
      <c r="W461" s="133"/>
      <c r="Y461" s="133"/>
      <c r="Z461" s="133"/>
    </row>
    <row r="462" ht="14.25" customHeight="1">
      <c r="D462" s="133"/>
      <c r="E462" s="133"/>
      <c r="G462" s="133"/>
      <c r="L462" s="133"/>
      <c r="M462" s="133"/>
      <c r="N462" s="133"/>
      <c r="O462" s="133"/>
      <c r="P462" s="133"/>
      <c r="Q462" s="133"/>
      <c r="S462" s="133"/>
      <c r="V462" s="133"/>
      <c r="W462" s="133"/>
      <c r="Y462" s="133"/>
      <c r="Z462" s="133"/>
    </row>
    <row r="463" ht="14.25" customHeight="1">
      <c r="D463" s="133"/>
      <c r="E463" s="133"/>
      <c r="G463" s="133"/>
      <c r="L463" s="133"/>
      <c r="M463" s="133"/>
      <c r="N463" s="133"/>
      <c r="O463" s="133"/>
      <c r="P463" s="133"/>
      <c r="Q463" s="133"/>
      <c r="S463" s="133"/>
      <c r="V463" s="133"/>
      <c r="W463" s="133"/>
      <c r="Y463" s="133"/>
      <c r="Z463" s="133"/>
    </row>
    <row r="464" ht="14.25" customHeight="1">
      <c r="D464" s="133"/>
      <c r="E464" s="133"/>
      <c r="G464" s="133"/>
      <c r="L464" s="133"/>
      <c r="M464" s="133"/>
      <c r="N464" s="133"/>
      <c r="O464" s="133"/>
      <c r="P464" s="133"/>
      <c r="Q464" s="133"/>
      <c r="S464" s="133"/>
      <c r="V464" s="133"/>
      <c r="W464" s="133"/>
      <c r="Y464" s="133"/>
      <c r="Z464" s="133"/>
    </row>
    <row r="465" ht="14.25" customHeight="1">
      <c r="D465" s="133"/>
      <c r="E465" s="133"/>
      <c r="G465" s="133"/>
      <c r="L465" s="133"/>
      <c r="M465" s="133"/>
      <c r="N465" s="133"/>
      <c r="O465" s="133"/>
      <c r="P465" s="133"/>
      <c r="Q465" s="133"/>
      <c r="S465" s="133"/>
      <c r="V465" s="133"/>
      <c r="W465" s="133"/>
      <c r="Y465" s="133"/>
      <c r="Z465" s="133"/>
    </row>
    <row r="466" ht="14.25" customHeight="1">
      <c r="D466" s="133"/>
      <c r="E466" s="133"/>
      <c r="G466" s="133"/>
      <c r="L466" s="133"/>
      <c r="M466" s="133"/>
      <c r="N466" s="133"/>
      <c r="O466" s="133"/>
      <c r="P466" s="133"/>
      <c r="Q466" s="133"/>
      <c r="S466" s="133"/>
      <c r="V466" s="133"/>
      <c r="W466" s="133"/>
      <c r="Y466" s="133"/>
      <c r="Z466" s="133"/>
    </row>
    <row r="467" ht="14.25" customHeight="1">
      <c r="D467" s="133"/>
      <c r="E467" s="133"/>
      <c r="G467" s="133"/>
      <c r="L467" s="133"/>
      <c r="M467" s="133"/>
      <c r="N467" s="133"/>
      <c r="O467" s="133"/>
      <c r="P467" s="133"/>
      <c r="Q467" s="133"/>
      <c r="S467" s="133"/>
      <c r="V467" s="133"/>
      <c r="W467" s="133"/>
      <c r="Y467" s="133"/>
      <c r="Z467" s="133"/>
    </row>
    <row r="468" ht="14.25" customHeight="1">
      <c r="D468" s="133"/>
      <c r="E468" s="133"/>
      <c r="G468" s="133"/>
      <c r="L468" s="133"/>
      <c r="M468" s="133"/>
      <c r="N468" s="133"/>
      <c r="O468" s="133"/>
      <c r="P468" s="133"/>
      <c r="Q468" s="133"/>
      <c r="S468" s="133"/>
      <c r="V468" s="133"/>
      <c r="W468" s="133"/>
      <c r="Y468" s="133"/>
      <c r="Z468" s="133"/>
    </row>
    <row r="469" ht="14.25" customHeight="1">
      <c r="D469" s="133"/>
      <c r="E469" s="133"/>
      <c r="G469" s="133"/>
      <c r="L469" s="133"/>
      <c r="M469" s="133"/>
      <c r="N469" s="133"/>
      <c r="O469" s="133"/>
      <c r="P469" s="133"/>
      <c r="Q469" s="133"/>
      <c r="S469" s="133"/>
      <c r="V469" s="133"/>
      <c r="W469" s="133"/>
      <c r="Y469" s="133"/>
      <c r="Z469" s="133"/>
    </row>
    <row r="470" ht="14.25" customHeight="1">
      <c r="D470" s="133"/>
      <c r="E470" s="133"/>
      <c r="G470" s="133"/>
      <c r="L470" s="133"/>
      <c r="M470" s="133"/>
      <c r="N470" s="133"/>
      <c r="O470" s="133"/>
      <c r="P470" s="133"/>
      <c r="Q470" s="133"/>
      <c r="S470" s="133"/>
      <c r="V470" s="133"/>
      <c r="W470" s="133"/>
      <c r="Y470" s="133"/>
      <c r="Z470" s="133"/>
    </row>
    <row r="471" ht="14.25" customHeight="1">
      <c r="D471" s="133"/>
      <c r="E471" s="133"/>
      <c r="G471" s="133"/>
      <c r="L471" s="133"/>
      <c r="M471" s="133"/>
      <c r="N471" s="133"/>
      <c r="O471" s="133"/>
      <c r="P471" s="133"/>
      <c r="Q471" s="133"/>
      <c r="S471" s="133"/>
      <c r="V471" s="133"/>
      <c r="W471" s="133"/>
      <c r="Y471" s="133"/>
      <c r="Z471" s="133"/>
    </row>
    <row r="472" ht="14.25" customHeight="1">
      <c r="D472" s="133"/>
      <c r="E472" s="133"/>
      <c r="G472" s="133"/>
      <c r="L472" s="133"/>
      <c r="M472" s="133"/>
      <c r="N472" s="133"/>
      <c r="O472" s="133"/>
      <c r="P472" s="133"/>
      <c r="Q472" s="133"/>
      <c r="S472" s="133"/>
      <c r="V472" s="133"/>
      <c r="W472" s="133"/>
      <c r="Y472" s="133"/>
      <c r="Z472" s="133"/>
    </row>
    <row r="473" ht="14.25" customHeight="1">
      <c r="D473" s="133"/>
      <c r="E473" s="133"/>
      <c r="G473" s="133"/>
      <c r="L473" s="133"/>
      <c r="M473" s="133"/>
      <c r="N473" s="133"/>
      <c r="O473" s="133"/>
      <c r="P473" s="133"/>
      <c r="Q473" s="133"/>
      <c r="S473" s="133"/>
      <c r="V473" s="133"/>
      <c r="W473" s="133"/>
      <c r="Y473" s="133"/>
      <c r="Z473" s="133"/>
    </row>
    <row r="474" ht="14.25" customHeight="1">
      <c r="D474" s="133"/>
      <c r="E474" s="133"/>
      <c r="G474" s="133"/>
      <c r="L474" s="133"/>
      <c r="M474" s="133"/>
      <c r="N474" s="133"/>
      <c r="O474" s="133"/>
      <c r="P474" s="133"/>
      <c r="Q474" s="133"/>
      <c r="S474" s="133"/>
      <c r="V474" s="133"/>
      <c r="W474" s="133"/>
      <c r="Y474" s="133"/>
      <c r="Z474" s="133"/>
    </row>
    <row r="475" ht="14.25" customHeight="1">
      <c r="D475" s="133"/>
      <c r="E475" s="133"/>
      <c r="G475" s="133"/>
      <c r="L475" s="133"/>
      <c r="M475" s="133"/>
      <c r="N475" s="133"/>
      <c r="O475" s="133"/>
      <c r="P475" s="133"/>
      <c r="Q475" s="133"/>
      <c r="S475" s="133"/>
      <c r="V475" s="133"/>
      <c r="W475" s="133"/>
      <c r="Y475" s="133"/>
      <c r="Z475" s="133"/>
    </row>
    <row r="476" ht="14.25" customHeight="1">
      <c r="D476" s="133"/>
      <c r="E476" s="133"/>
      <c r="G476" s="133"/>
      <c r="L476" s="133"/>
      <c r="M476" s="133"/>
      <c r="N476" s="133"/>
      <c r="O476" s="133"/>
      <c r="P476" s="133"/>
      <c r="Q476" s="133"/>
      <c r="S476" s="133"/>
      <c r="V476" s="133"/>
      <c r="W476" s="133"/>
      <c r="Y476" s="133"/>
      <c r="Z476" s="133"/>
    </row>
    <row r="477" ht="14.25" customHeight="1">
      <c r="D477" s="133"/>
      <c r="E477" s="133"/>
      <c r="G477" s="133"/>
      <c r="L477" s="133"/>
      <c r="M477" s="133"/>
      <c r="N477" s="133"/>
      <c r="O477" s="133"/>
      <c r="P477" s="133"/>
      <c r="Q477" s="133"/>
      <c r="S477" s="133"/>
      <c r="V477" s="133"/>
      <c r="W477" s="133"/>
      <c r="Y477" s="133"/>
      <c r="Z477" s="133"/>
    </row>
    <row r="478" ht="14.25" customHeight="1">
      <c r="D478" s="133"/>
      <c r="E478" s="133"/>
      <c r="G478" s="133"/>
      <c r="L478" s="133"/>
      <c r="M478" s="133"/>
      <c r="N478" s="133"/>
      <c r="O478" s="133"/>
      <c r="P478" s="133"/>
      <c r="Q478" s="133"/>
      <c r="S478" s="133"/>
      <c r="V478" s="133"/>
      <c r="W478" s="133"/>
      <c r="Y478" s="133"/>
      <c r="Z478" s="133"/>
    </row>
    <row r="479" ht="14.25" customHeight="1">
      <c r="D479" s="133"/>
      <c r="E479" s="133"/>
      <c r="G479" s="133"/>
      <c r="L479" s="133"/>
      <c r="M479" s="133"/>
      <c r="N479" s="133"/>
      <c r="O479" s="133"/>
      <c r="P479" s="133"/>
      <c r="Q479" s="133"/>
      <c r="S479" s="133"/>
      <c r="V479" s="133"/>
      <c r="W479" s="133"/>
      <c r="Y479" s="133"/>
      <c r="Z479" s="133"/>
    </row>
    <row r="480" ht="14.25" customHeight="1">
      <c r="D480" s="133"/>
      <c r="E480" s="133"/>
      <c r="G480" s="133"/>
      <c r="L480" s="133"/>
      <c r="M480" s="133"/>
      <c r="N480" s="133"/>
      <c r="O480" s="133"/>
      <c r="P480" s="133"/>
      <c r="Q480" s="133"/>
      <c r="S480" s="133"/>
      <c r="V480" s="133"/>
      <c r="W480" s="133"/>
      <c r="Y480" s="133"/>
      <c r="Z480" s="133"/>
    </row>
    <row r="481" ht="14.25" customHeight="1">
      <c r="D481" s="133"/>
      <c r="E481" s="133"/>
      <c r="G481" s="133"/>
      <c r="L481" s="133"/>
      <c r="M481" s="133"/>
      <c r="N481" s="133"/>
      <c r="O481" s="133"/>
      <c r="P481" s="133"/>
      <c r="Q481" s="133"/>
      <c r="S481" s="133"/>
      <c r="V481" s="133"/>
      <c r="W481" s="133"/>
      <c r="Y481" s="133"/>
      <c r="Z481" s="133"/>
    </row>
    <row r="482" ht="14.25" customHeight="1">
      <c r="D482" s="133"/>
      <c r="E482" s="133"/>
      <c r="G482" s="133"/>
      <c r="L482" s="133"/>
      <c r="M482" s="133"/>
      <c r="N482" s="133"/>
      <c r="O482" s="133"/>
      <c r="P482" s="133"/>
      <c r="Q482" s="133"/>
      <c r="S482" s="133"/>
      <c r="V482" s="133"/>
      <c r="W482" s="133"/>
      <c r="Y482" s="133"/>
      <c r="Z482" s="133"/>
    </row>
    <row r="483" ht="14.25" customHeight="1">
      <c r="D483" s="133"/>
      <c r="E483" s="133"/>
      <c r="G483" s="133"/>
      <c r="L483" s="133"/>
      <c r="M483" s="133"/>
      <c r="N483" s="133"/>
      <c r="O483" s="133"/>
      <c r="P483" s="133"/>
      <c r="Q483" s="133"/>
      <c r="S483" s="133"/>
      <c r="V483" s="133"/>
      <c r="W483" s="133"/>
      <c r="Y483" s="133"/>
      <c r="Z483" s="133"/>
    </row>
    <row r="484" ht="14.25" customHeight="1">
      <c r="D484" s="133"/>
      <c r="E484" s="133"/>
      <c r="G484" s="133"/>
      <c r="L484" s="133"/>
      <c r="M484" s="133"/>
      <c r="N484" s="133"/>
      <c r="O484" s="133"/>
      <c r="P484" s="133"/>
      <c r="Q484" s="133"/>
      <c r="S484" s="133"/>
      <c r="V484" s="133"/>
      <c r="W484" s="133"/>
      <c r="Y484" s="133"/>
      <c r="Z484" s="133"/>
    </row>
    <row r="485" ht="14.25" customHeight="1">
      <c r="D485" s="133"/>
      <c r="E485" s="133"/>
      <c r="G485" s="133"/>
      <c r="L485" s="133"/>
      <c r="M485" s="133"/>
      <c r="N485" s="133"/>
      <c r="O485" s="133"/>
      <c r="P485" s="133"/>
      <c r="Q485" s="133"/>
      <c r="S485" s="133"/>
      <c r="V485" s="133"/>
      <c r="W485" s="133"/>
      <c r="Y485" s="133"/>
      <c r="Z485" s="133"/>
    </row>
    <row r="486" ht="14.25" customHeight="1">
      <c r="D486" s="133"/>
      <c r="E486" s="133"/>
      <c r="G486" s="133"/>
      <c r="L486" s="133"/>
      <c r="M486" s="133"/>
      <c r="N486" s="133"/>
      <c r="O486" s="133"/>
      <c r="P486" s="133"/>
      <c r="Q486" s="133"/>
      <c r="S486" s="133"/>
      <c r="V486" s="133"/>
      <c r="W486" s="133"/>
      <c r="Y486" s="133"/>
      <c r="Z486" s="133"/>
    </row>
    <row r="487" ht="14.25" customHeight="1">
      <c r="D487" s="133"/>
      <c r="E487" s="133"/>
      <c r="G487" s="133"/>
      <c r="L487" s="133"/>
      <c r="M487" s="133"/>
      <c r="N487" s="133"/>
      <c r="O487" s="133"/>
      <c r="P487" s="133"/>
      <c r="Q487" s="133"/>
      <c r="S487" s="133"/>
      <c r="V487" s="133"/>
      <c r="W487" s="133"/>
      <c r="Y487" s="133"/>
      <c r="Z487" s="133"/>
    </row>
    <row r="488" ht="14.25" customHeight="1">
      <c r="D488" s="133"/>
      <c r="E488" s="133"/>
      <c r="G488" s="133"/>
      <c r="L488" s="133"/>
      <c r="M488" s="133"/>
      <c r="N488" s="133"/>
      <c r="O488" s="133"/>
      <c r="P488" s="133"/>
      <c r="Q488" s="133"/>
      <c r="S488" s="133"/>
      <c r="V488" s="133"/>
      <c r="W488" s="133"/>
      <c r="Y488" s="133"/>
      <c r="Z488" s="133"/>
    </row>
    <row r="489" ht="14.25" customHeight="1">
      <c r="D489" s="133"/>
      <c r="E489" s="133"/>
      <c r="G489" s="133"/>
      <c r="L489" s="133"/>
      <c r="M489" s="133"/>
      <c r="N489" s="133"/>
      <c r="O489" s="133"/>
      <c r="P489" s="133"/>
      <c r="Q489" s="133"/>
      <c r="S489" s="133"/>
      <c r="V489" s="133"/>
      <c r="W489" s="133"/>
      <c r="Y489" s="133"/>
      <c r="Z489" s="133"/>
    </row>
    <row r="490" ht="14.25" customHeight="1">
      <c r="D490" s="133"/>
      <c r="E490" s="133"/>
      <c r="G490" s="133"/>
      <c r="L490" s="133"/>
      <c r="M490" s="133"/>
      <c r="N490" s="133"/>
      <c r="O490" s="133"/>
      <c r="P490" s="133"/>
      <c r="Q490" s="133"/>
      <c r="S490" s="133"/>
      <c r="V490" s="133"/>
      <c r="W490" s="133"/>
      <c r="Y490" s="133"/>
      <c r="Z490" s="133"/>
    </row>
    <row r="491" ht="14.25" customHeight="1">
      <c r="D491" s="133"/>
      <c r="E491" s="133"/>
      <c r="G491" s="133"/>
      <c r="L491" s="133"/>
      <c r="M491" s="133"/>
      <c r="N491" s="133"/>
      <c r="O491" s="133"/>
      <c r="P491" s="133"/>
      <c r="Q491" s="133"/>
      <c r="S491" s="133"/>
      <c r="V491" s="133"/>
      <c r="W491" s="133"/>
      <c r="Y491" s="133"/>
      <c r="Z491" s="133"/>
    </row>
    <row r="492" ht="14.25" customHeight="1">
      <c r="D492" s="133"/>
      <c r="E492" s="133"/>
      <c r="G492" s="133"/>
      <c r="L492" s="133"/>
      <c r="M492" s="133"/>
      <c r="N492" s="133"/>
      <c r="O492" s="133"/>
      <c r="P492" s="133"/>
      <c r="Q492" s="133"/>
      <c r="S492" s="133"/>
      <c r="V492" s="133"/>
      <c r="W492" s="133"/>
      <c r="Y492" s="133"/>
      <c r="Z492" s="133"/>
    </row>
    <row r="493" ht="14.25" customHeight="1">
      <c r="D493" s="133"/>
      <c r="E493" s="133"/>
      <c r="G493" s="133"/>
      <c r="L493" s="133"/>
      <c r="M493" s="133"/>
      <c r="N493" s="133"/>
      <c r="O493" s="133"/>
      <c r="P493" s="133"/>
      <c r="Q493" s="133"/>
      <c r="S493" s="133"/>
      <c r="V493" s="133"/>
      <c r="W493" s="133"/>
      <c r="Y493" s="133"/>
      <c r="Z493" s="133"/>
    </row>
    <row r="494" ht="14.25" customHeight="1">
      <c r="D494" s="133"/>
      <c r="E494" s="133"/>
      <c r="G494" s="133"/>
      <c r="L494" s="133"/>
      <c r="M494" s="133"/>
      <c r="N494" s="133"/>
      <c r="O494" s="133"/>
      <c r="P494" s="133"/>
      <c r="Q494" s="133"/>
      <c r="S494" s="133"/>
      <c r="V494" s="133"/>
      <c r="W494" s="133"/>
      <c r="Y494" s="133"/>
      <c r="Z494" s="133"/>
    </row>
    <row r="495" ht="14.25" customHeight="1">
      <c r="D495" s="133"/>
      <c r="E495" s="133"/>
      <c r="G495" s="133"/>
      <c r="L495" s="133"/>
      <c r="M495" s="133"/>
      <c r="N495" s="133"/>
      <c r="O495" s="133"/>
      <c r="P495" s="133"/>
      <c r="Q495" s="133"/>
      <c r="S495" s="133"/>
      <c r="V495" s="133"/>
      <c r="W495" s="133"/>
      <c r="Y495" s="133"/>
      <c r="Z495" s="133"/>
    </row>
    <row r="496" ht="14.25" customHeight="1">
      <c r="D496" s="133"/>
      <c r="E496" s="133"/>
      <c r="G496" s="133"/>
      <c r="L496" s="133"/>
      <c r="M496" s="133"/>
      <c r="N496" s="133"/>
      <c r="O496" s="133"/>
      <c r="P496" s="133"/>
      <c r="Q496" s="133"/>
      <c r="S496" s="133"/>
      <c r="V496" s="133"/>
      <c r="W496" s="133"/>
      <c r="Y496" s="133"/>
      <c r="Z496" s="133"/>
    </row>
    <row r="497" ht="14.25" customHeight="1">
      <c r="D497" s="133"/>
      <c r="E497" s="133"/>
      <c r="G497" s="133"/>
      <c r="L497" s="133"/>
      <c r="M497" s="133"/>
      <c r="N497" s="133"/>
      <c r="O497" s="133"/>
      <c r="P497" s="133"/>
      <c r="Q497" s="133"/>
      <c r="S497" s="133"/>
      <c r="V497" s="133"/>
      <c r="W497" s="133"/>
      <c r="Y497" s="133"/>
      <c r="Z497" s="133"/>
    </row>
    <row r="498" ht="14.25" customHeight="1">
      <c r="D498" s="133"/>
      <c r="E498" s="133"/>
      <c r="G498" s="133"/>
      <c r="L498" s="133"/>
      <c r="M498" s="133"/>
      <c r="N498" s="133"/>
      <c r="O498" s="133"/>
      <c r="P498" s="133"/>
      <c r="Q498" s="133"/>
      <c r="S498" s="133"/>
      <c r="V498" s="133"/>
      <c r="W498" s="133"/>
      <c r="Y498" s="133"/>
      <c r="Z498" s="133"/>
    </row>
    <row r="499" ht="14.25" customHeight="1">
      <c r="D499" s="133"/>
      <c r="E499" s="133"/>
      <c r="G499" s="133"/>
      <c r="L499" s="133"/>
      <c r="M499" s="133"/>
      <c r="N499" s="133"/>
      <c r="O499" s="133"/>
      <c r="P499" s="133"/>
      <c r="Q499" s="133"/>
      <c r="S499" s="133"/>
      <c r="V499" s="133"/>
      <c r="W499" s="133"/>
      <c r="Y499" s="133"/>
      <c r="Z499" s="133"/>
    </row>
    <row r="500" ht="14.25" customHeight="1">
      <c r="D500" s="133"/>
      <c r="E500" s="133"/>
      <c r="G500" s="133"/>
      <c r="L500" s="133"/>
      <c r="M500" s="133"/>
      <c r="N500" s="133"/>
      <c r="O500" s="133"/>
      <c r="P500" s="133"/>
      <c r="Q500" s="133"/>
      <c r="S500" s="133"/>
      <c r="V500" s="133"/>
      <c r="W500" s="133"/>
      <c r="Y500" s="133"/>
      <c r="Z500" s="133"/>
    </row>
    <row r="501" ht="14.25" customHeight="1">
      <c r="D501" s="133"/>
      <c r="E501" s="133"/>
      <c r="G501" s="133"/>
      <c r="L501" s="133"/>
      <c r="M501" s="133"/>
      <c r="N501" s="133"/>
      <c r="O501" s="133"/>
      <c r="P501" s="133"/>
      <c r="Q501" s="133"/>
      <c r="S501" s="133"/>
      <c r="V501" s="133"/>
      <c r="W501" s="133"/>
      <c r="Y501" s="133"/>
      <c r="Z501" s="133"/>
    </row>
    <row r="502" ht="14.25" customHeight="1">
      <c r="D502" s="133"/>
      <c r="E502" s="133"/>
      <c r="G502" s="133"/>
      <c r="L502" s="133"/>
      <c r="M502" s="133"/>
      <c r="N502" s="133"/>
      <c r="O502" s="133"/>
      <c r="P502" s="133"/>
      <c r="Q502" s="133"/>
      <c r="S502" s="133"/>
      <c r="V502" s="133"/>
      <c r="W502" s="133"/>
      <c r="Y502" s="133"/>
      <c r="Z502" s="133"/>
    </row>
    <row r="503" ht="14.25" customHeight="1">
      <c r="D503" s="133"/>
      <c r="E503" s="133"/>
      <c r="G503" s="133"/>
      <c r="L503" s="133"/>
      <c r="M503" s="133"/>
      <c r="N503" s="133"/>
      <c r="O503" s="133"/>
      <c r="P503" s="133"/>
      <c r="Q503" s="133"/>
      <c r="S503" s="133"/>
      <c r="V503" s="133"/>
      <c r="W503" s="133"/>
      <c r="Y503" s="133"/>
      <c r="Z503" s="133"/>
    </row>
    <row r="504" ht="14.25" customHeight="1">
      <c r="D504" s="133"/>
      <c r="E504" s="133"/>
      <c r="G504" s="133"/>
      <c r="L504" s="133"/>
      <c r="M504" s="133"/>
      <c r="N504" s="133"/>
      <c r="O504" s="133"/>
      <c r="P504" s="133"/>
      <c r="Q504" s="133"/>
      <c r="S504" s="133"/>
      <c r="V504" s="133"/>
      <c r="W504" s="133"/>
      <c r="Y504" s="133"/>
      <c r="Z504" s="133"/>
    </row>
    <row r="505" ht="14.25" customHeight="1">
      <c r="D505" s="133"/>
      <c r="E505" s="133"/>
      <c r="G505" s="133"/>
      <c r="L505" s="133"/>
      <c r="M505" s="133"/>
      <c r="N505" s="133"/>
      <c r="O505" s="133"/>
      <c r="P505" s="133"/>
      <c r="Q505" s="133"/>
      <c r="S505" s="133"/>
      <c r="V505" s="133"/>
      <c r="W505" s="133"/>
      <c r="Y505" s="133"/>
      <c r="Z505" s="133"/>
    </row>
    <row r="506" ht="14.25" customHeight="1">
      <c r="D506" s="133"/>
      <c r="E506" s="133"/>
      <c r="G506" s="133"/>
      <c r="L506" s="133"/>
      <c r="M506" s="133"/>
      <c r="N506" s="133"/>
      <c r="O506" s="133"/>
      <c r="P506" s="133"/>
      <c r="Q506" s="133"/>
      <c r="S506" s="133"/>
      <c r="V506" s="133"/>
      <c r="W506" s="133"/>
      <c r="Y506" s="133"/>
      <c r="Z506" s="133"/>
    </row>
    <row r="507" ht="14.25" customHeight="1">
      <c r="D507" s="133"/>
      <c r="E507" s="133"/>
      <c r="G507" s="133"/>
      <c r="L507" s="133"/>
      <c r="M507" s="133"/>
      <c r="N507" s="133"/>
      <c r="O507" s="133"/>
      <c r="P507" s="133"/>
      <c r="Q507" s="133"/>
      <c r="S507" s="133"/>
      <c r="V507" s="133"/>
      <c r="W507" s="133"/>
      <c r="Y507" s="133"/>
      <c r="Z507" s="133"/>
    </row>
    <row r="508" ht="14.25" customHeight="1">
      <c r="D508" s="133"/>
      <c r="E508" s="133"/>
      <c r="G508" s="133"/>
      <c r="L508" s="133"/>
      <c r="M508" s="133"/>
      <c r="N508" s="133"/>
      <c r="O508" s="133"/>
      <c r="P508" s="133"/>
      <c r="Q508" s="133"/>
      <c r="S508" s="133"/>
      <c r="V508" s="133"/>
      <c r="W508" s="133"/>
      <c r="Y508" s="133"/>
      <c r="Z508" s="133"/>
    </row>
    <row r="509" ht="14.25" customHeight="1">
      <c r="D509" s="133"/>
      <c r="E509" s="133"/>
      <c r="G509" s="133"/>
      <c r="L509" s="133"/>
      <c r="M509" s="133"/>
      <c r="N509" s="133"/>
      <c r="O509" s="133"/>
      <c r="P509" s="133"/>
      <c r="Q509" s="133"/>
      <c r="S509" s="133"/>
      <c r="V509" s="133"/>
      <c r="W509" s="133"/>
      <c r="Y509" s="133"/>
      <c r="Z509" s="133"/>
    </row>
    <row r="510" ht="14.25" customHeight="1">
      <c r="D510" s="133"/>
      <c r="E510" s="133"/>
      <c r="G510" s="133"/>
      <c r="L510" s="133"/>
      <c r="M510" s="133"/>
      <c r="N510" s="133"/>
      <c r="O510" s="133"/>
      <c r="P510" s="133"/>
      <c r="Q510" s="133"/>
      <c r="S510" s="133"/>
      <c r="V510" s="133"/>
      <c r="W510" s="133"/>
      <c r="Y510" s="133"/>
      <c r="Z510" s="133"/>
    </row>
    <row r="511" ht="14.25" customHeight="1">
      <c r="D511" s="133"/>
      <c r="E511" s="133"/>
      <c r="G511" s="133"/>
      <c r="L511" s="133"/>
      <c r="M511" s="133"/>
      <c r="N511" s="133"/>
      <c r="O511" s="133"/>
      <c r="P511" s="133"/>
      <c r="Q511" s="133"/>
      <c r="S511" s="133"/>
      <c r="V511" s="133"/>
      <c r="W511" s="133"/>
      <c r="Y511" s="133"/>
      <c r="Z511" s="133"/>
    </row>
    <row r="512" ht="14.25" customHeight="1">
      <c r="D512" s="133"/>
      <c r="E512" s="133"/>
      <c r="G512" s="133"/>
      <c r="L512" s="133"/>
      <c r="M512" s="133"/>
      <c r="N512" s="133"/>
      <c r="O512" s="133"/>
      <c r="P512" s="133"/>
      <c r="Q512" s="133"/>
      <c r="S512" s="133"/>
      <c r="V512" s="133"/>
      <c r="W512" s="133"/>
      <c r="Y512" s="133"/>
      <c r="Z512" s="133"/>
    </row>
    <row r="513" ht="14.25" customHeight="1">
      <c r="D513" s="133"/>
      <c r="E513" s="133"/>
      <c r="G513" s="133"/>
      <c r="L513" s="133"/>
      <c r="M513" s="133"/>
      <c r="N513" s="133"/>
      <c r="O513" s="133"/>
      <c r="P513" s="133"/>
      <c r="Q513" s="133"/>
      <c r="S513" s="133"/>
      <c r="V513" s="133"/>
      <c r="W513" s="133"/>
      <c r="Y513" s="133"/>
      <c r="Z513" s="133"/>
    </row>
    <row r="514" ht="14.25" customHeight="1">
      <c r="D514" s="133"/>
      <c r="E514" s="133"/>
      <c r="G514" s="133"/>
      <c r="L514" s="133"/>
      <c r="M514" s="133"/>
      <c r="N514" s="133"/>
      <c r="O514" s="133"/>
      <c r="P514" s="133"/>
      <c r="Q514" s="133"/>
      <c r="S514" s="133"/>
      <c r="V514" s="133"/>
      <c r="W514" s="133"/>
      <c r="Y514" s="133"/>
      <c r="Z514" s="133"/>
    </row>
    <row r="515" ht="14.25" customHeight="1">
      <c r="D515" s="133"/>
      <c r="E515" s="133"/>
      <c r="G515" s="133"/>
      <c r="L515" s="133"/>
      <c r="M515" s="133"/>
      <c r="N515" s="133"/>
      <c r="O515" s="133"/>
      <c r="P515" s="133"/>
      <c r="Q515" s="133"/>
      <c r="S515" s="133"/>
      <c r="V515" s="133"/>
      <c r="W515" s="133"/>
      <c r="Y515" s="133"/>
      <c r="Z515" s="133"/>
    </row>
    <row r="516" ht="14.25" customHeight="1">
      <c r="D516" s="133"/>
      <c r="E516" s="133"/>
      <c r="G516" s="133"/>
      <c r="L516" s="133"/>
      <c r="M516" s="133"/>
      <c r="N516" s="133"/>
      <c r="O516" s="133"/>
      <c r="P516" s="133"/>
      <c r="Q516" s="133"/>
      <c r="S516" s="133"/>
      <c r="V516" s="133"/>
      <c r="W516" s="133"/>
      <c r="Y516" s="133"/>
      <c r="Z516" s="133"/>
    </row>
    <row r="517" ht="14.25" customHeight="1">
      <c r="D517" s="133"/>
      <c r="E517" s="133"/>
      <c r="G517" s="133"/>
      <c r="L517" s="133"/>
      <c r="M517" s="133"/>
      <c r="N517" s="133"/>
      <c r="O517" s="133"/>
      <c r="P517" s="133"/>
      <c r="Q517" s="133"/>
      <c r="S517" s="133"/>
      <c r="V517" s="133"/>
      <c r="W517" s="133"/>
      <c r="Y517" s="133"/>
      <c r="Z517" s="133"/>
    </row>
    <row r="518" ht="14.25" customHeight="1">
      <c r="D518" s="133"/>
      <c r="E518" s="133"/>
      <c r="G518" s="133"/>
      <c r="L518" s="133"/>
      <c r="M518" s="133"/>
      <c r="N518" s="133"/>
      <c r="O518" s="133"/>
      <c r="P518" s="133"/>
      <c r="Q518" s="133"/>
      <c r="S518" s="133"/>
      <c r="V518" s="133"/>
      <c r="W518" s="133"/>
      <c r="Y518" s="133"/>
      <c r="Z518" s="133"/>
    </row>
    <row r="519" ht="14.25" customHeight="1">
      <c r="D519" s="133"/>
      <c r="E519" s="133"/>
      <c r="G519" s="133"/>
      <c r="L519" s="133"/>
      <c r="M519" s="133"/>
      <c r="N519" s="133"/>
      <c r="O519" s="133"/>
      <c r="P519" s="133"/>
      <c r="Q519" s="133"/>
      <c r="S519" s="133"/>
      <c r="V519" s="133"/>
      <c r="W519" s="133"/>
      <c r="Y519" s="133"/>
      <c r="Z519" s="133"/>
    </row>
    <row r="520" ht="14.25" customHeight="1">
      <c r="D520" s="133"/>
      <c r="E520" s="133"/>
      <c r="G520" s="133"/>
      <c r="L520" s="133"/>
      <c r="M520" s="133"/>
      <c r="N520" s="133"/>
      <c r="O520" s="133"/>
      <c r="P520" s="133"/>
      <c r="Q520" s="133"/>
      <c r="S520" s="133"/>
      <c r="V520" s="133"/>
      <c r="W520" s="133"/>
      <c r="Y520" s="133"/>
      <c r="Z520" s="133"/>
    </row>
    <row r="521" ht="14.25" customHeight="1">
      <c r="D521" s="133"/>
      <c r="E521" s="133"/>
      <c r="G521" s="133"/>
      <c r="L521" s="133"/>
      <c r="M521" s="133"/>
      <c r="N521" s="133"/>
      <c r="O521" s="133"/>
      <c r="P521" s="133"/>
      <c r="Q521" s="133"/>
      <c r="S521" s="133"/>
      <c r="V521" s="133"/>
      <c r="W521" s="133"/>
      <c r="Y521" s="133"/>
      <c r="Z521" s="133"/>
    </row>
    <row r="522" ht="14.25" customHeight="1">
      <c r="D522" s="133"/>
      <c r="E522" s="133"/>
      <c r="G522" s="133"/>
      <c r="L522" s="133"/>
      <c r="M522" s="133"/>
      <c r="N522" s="133"/>
      <c r="O522" s="133"/>
      <c r="P522" s="133"/>
      <c r="Q522" s="133"/>
      <c r="S522" s="133"/>
      <c r="V522" s="133"/>
      <c r="W522" s="133"/>
      <c r="Y522" s="133"/>
      <c r="Z522" s="133"/>
    </row>
    <row r="523" ht="14.25" customHeight="1">
      <c r="D523" s="133"/>
      <c r="E523" s="133"/>
      <c r="G523" s="133"/>
      <c r="L523" s="133"/>
      <c r="M523" s="133"/>
      <c r="N523" s="133"/>
      <c r="O523" s="133"/>
      <c r="P523" s="133"/>
      <c r="Q523" s="133"/>
      <c r="S523" s="133"/>
      <c r="V523" s="133"/>
      <c r="W523" s="133"/>
      <c r="Y523" s="133"/>
      <c r="Z523" s="133"/>
    </row>
    <row r="524" ht="14.25" customHeight="1">
      <c r="D524" s="133"/>
      <c r="E524" s="133"/>
      <c r="G524" s="133"/>
      <c r="L524" s="133"/>
      <c r="M524" s="133"/>
      <c r="N524" s="133"/>
      <c r="O524" s="133"/>
      <c r="P524" s="133"/>
      <c r="Q524" s="133"/>
      <c r="S524" s="133"/>
      <c r="V524" s="133"/>
      <c r="W524" s="133"/>
      <c r="Y524" s="133"/>
      <c r="Z524" s="133"/>
    </row>
    <row r="525" ht="14.25" customHeight="1">
      <c r="D525" s="133"/>
      <c r="E525" s="133"/>
      <c r="G525" s="133"/>
      <c r="L525" s="133"/>
      <c r="M525" s="133"/>
      <c r="N525" s="133"/>
      <c r="O525" s="133"/>
      <c r="P525" s="133"/>
      <c r="Q525" s="133"/>
      <c r="S525" s="133"/>
      <c r="V525" s="133"/>
      <c r="W525" s="133"/>
      <c r="Y525" s="133"/>
      <c r="Z525" s="133"/>
    </row>
    <row r="526" ht="14.25" customHeight="1">
      <c r="D526" s="133"/>
      <c r="E526" s="133"/>
      <c r="G526" s="133"/>
      <c r="L526" s="133"/>
      <c r="M526" s="133"/>
      <c r="N526" s="133"/>
      <c r="O526" s="133"/>
      <c r="P526" s="133"/>
      <c r="Q526" s="133"/>
      <c r="S526" s="133"/>
      <c r="V526" s="133"/>
      <c r="W526" s="133"/>
      <c r="Y526" s="133"/>
      <c r="Z526" s="133"/>
    </row>
    <row r="527" ht="14.25" customHeight="1">
      <c r="D527" s="133"/>
      <c r="E527" s="133"/>
      <c r="G527" s="133"/>
      <c r="L527" s="133"/>
      <c r="M527" s="133"/>
      <c r="N527" s="133"/>
      <c r="O527" s="133"/>
      <c r="P527" s="133"/>
      <c r="Q527" s="133"/>
      <c r="S527" s="133"/>
      <c r="V527" s="133"/>
      <c r="W527" s="133"/>
      <c r="Y527" s="133"/>
      <c r="Z527" s="133"/>
    </row>
    <row r="528" ht="14.25" customHeight="1">
      <c r="D528" s="133"/>
      <c r="E528" s="133"/>
      <c r="G528" s="133"/>
      <c r="L528" s="133"/>
      <c r="M528" s="133"/>
      <c r="N528" s="133"/>
      <c r="O528" s="133"/>
      <c r="P528" s="133"/>
      <c r="Q528" s="133"/>
      <c r="S528" s="133"/>
      <c r="V528" s="133"/>
      <c r="W528" s="133"/>
      <c r="Y528" s="133"/>
      <c r="Z528" s="133"/>
    </row>
    <row r="529" ht="14.25" customHeight="1">
      <c r="D529" s="133"/>
      <c r="E529" s="133"/>
      <c r="G529" s="133"/>
      <c r="L529" s="133"/>
      <c r="M529" s="133"/>
      <c r="N529" s="133"/>
      <c r="O529" s="133"/>
      <c r="P529" s="133"/>
      <c r="Q529" s="133"/>
      <c r="S529" s="133"/>
      <c r="V529" s="133"/>
      <c r="W529" s="133"/>
      <c r="Y529" s="133"/>
      <c r="Z529" s="133"/>
    </row>
    <row r="530" ht="14.25" customHeight="1">
      <c r="D530" s="133"/>
      <c r="E530" s="133"/>
      <c r="G530" s="133"/>
      <c r="L530" s="133"/>
      <c r="M530" s="133"/>
      <c r="N530" s="133"/>
      <c r="O530" s="133"/>
      <c r="P530" s="133"/>
      <c r="Q530" s="133"/>
      <c r="S530" s="133"/>
      <c r="V530" s="133"/>
      <c r="W530" s="133"/>
      <c r="Y530" s="133"/>
      <c r="Z530" s="133"/>
    </row>
    <row r="531" ht="14.25" customHeight="1">
      <c r="D531" s="133"/>
      <c r="E531" s="133"/>
      <c r="G531" s="133"/>
      <c r="L531" s="133"/>
      <c r="M531" s="133"/>
      <c r="N531" s="133"/>
      <c r="O531" s="133"/>
      <c r="P531" s="133"/>
      <c r="Q531" s="133"/>
      <c r="S531" s="133"/>
      <c r="V531" s="133"/>
      <c r="W531" s="133"/>
      <c r="Y531" s="133"/>
      <c r="Z531" s="133"/>
    </row>
    <row r="532" ht="14.25" customHeight="1">
      <c r="D532" s="133"/>
      <c r="E532" s="133"/>
      <c r="G532" s="133"/>
      <c r="L532" s="133"/>
      <c r="M532" s="133"/>
      <c r="N532" s="133"/>
      <c r="O532" s="133"/>
      <c r="P532" s="133"/>
      <c r="Q532" s="133"/>
      <c r="S532" s="133"/>
      <c r="V532" s="133"/>
      <c r="W532" s="133"/>
      <c r="Y532" s="133"/>
      <c r="Z532" s="133"/>
    </row>
    <row r="533" ht="14.25" customHeight="1">
      <c r="D533" s="133"/>
      <c r="E533" s="133"/>
      <c r="G533" s="133"/>
      <c r="L533" s="133"/>
      <c r="M533" s="133"/>
      <c r="N533" s="133"/>
      <c r="O533" s="133"/>
      <c r="P533" s="133"/>
      <c r="Q533" s="133"/>
      <c r="S533" s="133"/>
      <c r="V533" s="133"/>
      <c r="W533" s="133"/>
      <c r="Y533" s="133"/>
      <c r="Z533" s="133"/>
    </row>
    <row r="534" ht="14.25" customHeight="1">
      <c r="D534" s="133"/>
      <c r="E534" s="133"/>
      <c r="G534" s="133"/>
      <c r="L534" s="133"/>
      <c r="M534" s="133"/>
      <c r="N534" s="133"/>
      <c r="O534" s="133"/>
      <c r="P534" s="133"/>
      <c r="Q534" s="133"/>
      <c r="S534" s="133"/>
      <c r="V534" s="133"/>
      <c r="W534" s="133"/>
      <c r="Y534" s="133"/>
      <c r="Z534" s="133"/>
    </row>
    <row r="535" ht="14.25" customHeight="1">
      <c r="D535" s="133"/>
      <c r="E535" s="133"/>
      <c r="G535" s="133"/>
      <c r="L535" s="133"/>
      <c r="M535" s="133"/>
      <c r="N535" s="133"/>
      <c r="O535" s="133"/>
      <c r="P535" s="133"/>
      <c r="Q535" s="133"/>
      <c r="S535" s="133"/>
      <c r="V535" s="133"/>
      <c r="W535" s="133"/>
      <c r="Y535" s="133"/>
      <c r="Z535" s="133"/>
    </row>
    <row r="536" ht="14.25" customHeight="1">
      <c r="D536" s="133"/>
      <c r="E536" s="133"/>
      <c r="G536" s="133"/>
      <c r="L536" s="133"/>
      <c r="M536" s="133"/>
      <c r="N536" s="133"/>
      <c r="O536" s="133"/>
      <c r="P536" s="133"/>
      <c r="Q536" s="133"/>
      <c r="S536" s="133"/>
      <c r="V536" s="133"/>
      <c r="W536" s="133"/>
      <c r="Y536" s="133"/>
      <c r="Z536" s="133"/>
    </row>
    <row r="537" ht="14.25" customHeight="1">
      <c r="D537" s="133"/>
      <c r="E537" s="133"/>
      <c r="G537" s="133"/>
      <c r="L537" s="133"/>
      <c r="M537" s="133"/>
      <c r="N537" s="133"/>
      <c r="O537" s="133"/>
      <c r="P537" s="133"/>
      <c r="Q537" s="133"/>
      <c r="S537" s="133"/>
      <c r="V537" s="133"/>
      <c r="W537" s="133"/>
      <c r="Y537" s="133"/>
      <c r="Z537" s="133"/>
    </row>
    <row r="538" ht="14.25" customHeight="1">
      <c r="D538" s="133"/>
      <c r="E538" s="133"/>
      <c r="G538" s="133"/>
      <c r="L538" s="133"/>
      <c r="M538" s="133"/>
      <c r="N538" s="133"/>
      <c r="O538" s="133"/>
      <c r="P538" s="133"/>
      <c r="Q538" s="133"/>
      <c r="S538" s="133"/>
      <c r="V538" s="133"/>
      <c r="W538" s="133"/>
      <c r="Y538" s="133"/>
      <c r="Z538" s="133"/>
    </row>
    <row r="539" ht="14.25" customHeight="1">
      <c r="D539" s="133"/>
      <c r="E539" s="133"/>
      <c r="G539" s="133"/>
      <c r="L539" s="133"/>
      <c r="M539" s="133"/>
      <c r="N539" s="133"/>
      <c r="O539" s="133"/>
      <c r="P539" s="133"/>
      <c r="Q539" s="133"/>
      <c r="S539" s="133"/>
      <c r="V539" s="133"/>
      <c r="W539" s="133"/>
      <c r="Y539" s="133"/>
      <c r="Z539" s="133"/>
    </row>
    <row r="540" ht="14.25" customHeight="1">
      <c r="D540" s="133"/>
      <c r="E540" s="133"/>
      <c r="G540" s="133"/>
      <c r="L540" s="133"/>
      <c r="M540" s="133"/>
      <c r="N540" s="133"/>
      <c r="O540" s="133"/>
      <c r="P540" s="133"/>
      <c r="Q540" s="133"/>
      <c r="S540" s="133"/>
      <c r="V540" s="133"/>
      <c r="W540" s="133"/>
      <c r="Y540" s="133"/>
      <c r="Z540" s="133"/>
    </row>
    <row r="541" ht="14.25" customHeight="1">
      <c r="D541" s="133"/>
      <c r="E541" s="133"/>
      <c r="G541" s="133"/>
      <c r="L541" s="133"/>
      <c r="M541" s="133"/>
      <c r="N541" s="133"/>
      <c r="O541" s="133"/>
      <c r="P541" s="133"/>
      <c r="Q541" s="133"/>
      <c r="S541" s="133"/>
      <c r="V541" s="133"/>
      <c r="W541" s="133"/>
      <c r="Y541" s="133"/>
      <c r="Z541" s="133"/>
    </row>
    <row r="542" ht="14.25" customHeight="1">
      <c r="D542" s="133"/>
      <c r="E542" s="133"/>
      <c r="G542" s="133"/>
      <c r="L542" s="133"/>
      <c r="M542" s="133"/>
      <c r="N542" s="133"/>
      <c r="O542" s="133"/>
      <c r="P542" s="133"/>
      <c r="Q542" s="133"/>
      <c r="S542" s="133"/>
      <c r="V542" s="133"/>
      <c r="W542" s="133"/>
      <c r="Y542" s="133"/>
      <c r="Z542" s="133"/>
    </row>
    <row r="543" ht="14.25" customHeight="1">
      <c r="D543" s="133"/>
      <c r="E543" s="133"/>
      <c r="G543" s="133"/>
      <c r="L543" s="133"/>
      <c r="M543" s="133"/>
      <c r="N543" s="133"/>
      <c r="O543" s="133"/>
      <c r="P543" s="133"/>
      <c r="Q543" s="133"/>
      <c r="S543" s="133"/>
      <c r="V543" s="133"/>
      <c r="W543" s="133"/>
      <c r="Y543" s="133"/>
      <c r="Z543" s="133"/>
    </row>
    <row r="544" ht="14.25" customHeight="1">
      <c r="D544" s="133"/>
      <c r="E544" s="133"/>
      <c r="G544" s="133"/>
      <c r="L544" s="133"/>
      <c r="M544" s="133"/>
      <c r="N544" s="133"/>
      <c r="O544" s="133"/>
      <c r="P544" s="133"/>
      <c r="Q544" s="133"/>
      <c r="S544" s="133"/>
      <c r="V544" s="133"/>
      <c r="W544" s="133"/>
      <c r="Y544" s="133"/>
      <c r="Z544" s="133"/>
    </row>
    <row r="545" ht="14.25" customHeight="1">
      <c r="D545" s="133"/>
      <c r="E545" s="133"/>
      <c r="G545" s="133"/>
      <c r="L545" s="133"/>
      <c r="M545" s="133"/>
      <c r="N545" s="133"/>
      <c r="O545" s="133"/>
      <c r="P545" s="133"/>
      <c r="Q545" s="133"/>
      <c r="S545" s="133"/>
      <c r="V545" s="133"/>
      <c r="W545" s="133"/>
      <c r="Y545" s="133"/>
      <c r="Z545" s="133"/>
    </row>
    <row r="546" ht="14.25" customHeight="1">
      <c r="D546" s="133"/>
      <c r="E546" s="133"/>
      <c r="G546" s="133"/>
      <c r="L546" s="133"/>
      <c r="M546" s="133"/>
      <c r="N546" s="133"/>
      <c r="O546" s="133"/>
      <c r="P546" s="133"/>
      <c r="Q546" s="133"/>
      <c r="S546" s="133"/>
      <c r="V546" s="133"/>
      <c r="W546" s="133"/>
      <c r="Y546" s="133"/>
      <c r="Z546" s="133"/>
    </row>
    <row r="547" ht="14.25" customHeight="1">
      <c r="D547" s="133"/>
      <c r="E547" s="133"/>
      <c r="G547" s="133"/>
      <c r="L547" s="133"/>
      <c r="M547" s="133"/>
      <c r="N547" s="133"/>
      <c r="O547" s="133"/>
      <c r="P547" s="133"/>
      <c r="Q547" s="133"/>
      <c r="S547" s="133"/>
      <c r="V547" s="133"/>
      <c r="W547" s="133"/>
      <c r="Y547" s="133"/>
      <c r="Z547" s="133"/>
    </row>
    <row r="548" ht="14.25" customHeight="1">
      <c r="D548" s="133"/>
      <c r="E548" s="133"/>
      <c r="G548" s="133"/>
      <c r="L548" s="133"/>
      <c r="M548" s="133"/>
      <c r="N548" s="133"/>
      <c r="O548" s="133"/>
      <c r="P548" s="133"/>
      <c r="Q548" s="133"/>
      <c r="S548" s="133"/>
      <c r="V548" s="133"/>
      <c r="W548" s="133"/>
      <c r="Y548" s="133"/>
      <c r="Z548" s="133"/>
    </row>
    <row r="549" ht="14.25" customHeight="1">
      <c r="D549" s="133"/>
      <c r="E549" s="133"/>
      <c r="G549" s="133"/>
      <c r="L549" s="133"/>
      <c r="M549" s="133"/>
      <c r="N549" s="133"/>
      <c r="O549" s="133"/>
      <c r="P549" s="133"/>
      <c r="Q549" s="133"/>
      <c r="S549" s="133"/>
      <c r="V549" s="133"/>
      <c r="W549" s="133"/>
      <c r="Y549" s="133"/>
      <c r="Z549" s="133"/>
    </row>
    <row r="550" ht="14.25" customHeight="1">
      <c r="D550" s="133"/>
      <c r="E550" s="133"/>
      <c r="G550" s="133"/>
      <c r="L550" s="133"/>
      <c r="M550" s="133"/>
      <c r="N550" s="133"/>
      <c r="O550" s="133"/>
      <c r="P550" s="133"/>
      <c r="Q550" s="133"/>
      <c r="S550" s="133"/>
      <c r="V550" s="133"/>
      <c r="W550" s="133"/>
      <c r="Y550" s="133"/>
      <c r="Z550" s="133"/>
    </row>
    <row r="551" ht="14.25" customHeight="1">
      <c r="D551" s="133"/>
      <c r="E551" s="133"/>
      <c r="G551" s="133"/>
      <c r="L551" s="133"/>
      <c r="M551" s="133"/>
      <c r="N551" s="133"/>
      <c r="O551" s="133"/>
      <c r="P551" s="133"/>
      <c r="Q551" s="133"/>
      <c r="S551" s="133"/>
      <c r="V551" s="133"/>
      <c r="W551" s="133"/>
      <c r="Y551" s="133"/>
      <c r="Z551" s="133"/>
    </row>
    <row r="552" ht="14.25" customHeight="1">
      <c r="D552" s="133"/>
      <c r="E552" s="133"/>
      <c r="G552" s="133"/>
      <c r="L552" s="133"/>
      <c r="M552" s="133"/>
      <c r="N552" s="133"/>
      <c r="O552" s="133"/>
      <c r="P552" s="133"/>
      <c r="Q552" s="133"/>
      <c r="S552" s="133"/>
      <c r="V552" s="133"/>
      <c r="W552" s="133"/>
      <c r="Y552" s="133"/>
      <c r="Z552" s="133"/>
    </row>
    <row r="553" ht="14.25" customHeight="1">
      <c r="D553" s="133"/>
      <c r="E553" s="133"/>
      <c r="G553" s="133"/>
      <c r="L553" s="133"/>
      <c r="M553" s="133"/>
      <c r="N553" s="133"/>
      <c r="O553" s="133"/>
      <c r="P553" s="133"/>
      <c r="Q553" s="133"/>
      <c r="S553" s="133"/>
      <c r="V553" s="133"/>
      <c r="W553" s="133"/>
      <c r="Y553" s="133"/>
      <c r="Z553" s="133"/>
    </row>
    <row r="554" ht="14.25" customHeight="1">
      <c r="D554" s="133"/>
      <c r="E554" s="133"/>
      <c r="G554" s="133"/>
      <c r="L554" s="133"/>
      <c r="M554" s="133"/>
      <c r="N554" s="133"/>
      <c r="O554" s="133"/>
      <c r="P554" s="133"/>
      <c r="Q554" s="133"/>
      <c r="S554" s="133"/>
      <c r="V554" s="133"/>
      <c r="W554" s="133"/>
      <c r="Y554" s="133"/>
      <c r="Z554" s="133"/>
    </row>
    <row r="555" ht="14.25" customHeight="1">
      <c r="D555" s="133"/>
      <c r="E555" s="133"/>
      <c r="G555" s="133"/>
      <c r="L555" s="133"/>
      <c r="M555" s="133"/>
      <c r="N555" s="133"/>
      <c r="O555" s="133"/>
      <c r="P555" s="133"/>
      <c r="Q555" s="133"/>
      <c r="S555" s="133"/>
      <c r="V555" s="133"/>
      <c r="W555" s="133"/>
      <c r="Y555" s="133"/>
      <c r="Z555" s="133"/>
    </row>
    <row r="556" ht="14.25" customHeight="1">
      <c r="D556" s="133"/>
      <c r="E556" s="133"/>
      <c r="G556" s="133"/>
      <c r="L556" s="133"/>
      <c r="M556" s="133"/>
      <c r="N556" s="133"/>
      <c r="O556" s="133"/>
      <c r="P556" s="133"/>
      <c r="Q556" s="133"/>
      <c r="S556" s="133"/>
      <c r="V556" s="133"/>
      <c r="W556" s="133"/>
      <c r="Y556" s="133"/>
      <c r="Z556" s="133"/>
    </row>
    <row r="557" ht="14.25" customHeight="1">
      <c r="D557" s="133"/>
      <c r="E557" s="133"/>
      <c r="G557" s="133"/>
      <c r="L557" s="133"/>
      <c r="M557" s="133"/>
      <c r="N557" s="133"/>
      <c r="O557" s="133"/>
      <c r="P557" s="133"/>
      <c r="Q557" s="133"/>
      <c r="S557" s="133"/>
      <c r="V557" s="133"/>
      <c r="W557" s="133"/>
      <c r="Y557" s="133"/>
      <c r="Z557" s="133"/>
    </row>
    <row r="558" ht="14.25" customHeight="1">
      <c r="D558" s="133"/>
      <c r="E558" s="133"/>
      <c r="G558" s="133"/>
      <c r="L558" s="133"/>
      <c r="M558" s="133"/>
      <c r="N558" s="133"/>
      <c r="O558" s="133"/>
      <c r="P558" s="133"/>
      <c r="Q558" s="133"/>
      <c r="S558" s="133"/>
      <c r="V558" s="133"/>
      <c r="W558" s="133"/>
      <c r="Y558" s="133"/>
      <c r="Z558" s="133"/>
    </row>
    <row r="559" ht="14.25" customHeight="1">
      <c r="D559" s="133"/>
      <c r="E559" s="133"/>
      <c r="G559" s="133"/>
      <c r="L559" s="133"/>
      <c r="M559" s="133"/>
      <c r="N559" s="133"/>
      <c r="O559" s="133"/>
      <c r="P559" s="133"/>
      <c r="Q559" s="133"/>
      <c r="S559" s="133"/>
      <c r="V559" s="133"/>
      <c r="W559" s="133"/>
      <c r="Y559" s="133"/>
      <c r="Z559" s="133"/>
    </row>
    <row r="560" ht="14.25" customHeight="1">
      <c r="D560" s="133"/>
      <c r="E560" s="133"/>
      <c r="G560" s="133"/>
      <c r="L560" s="133"/>
      <c r="M560" s="133"/>
      <c r="N560" s="133"/>
      <c r="O560" s="133"/>
      <c r="P560" s="133"/>
      <c r="Q560" s="133"/>
      <c r="S560" s="133"/>
      <c r="V560" s="133"/>
      <c r="W560" s="133"/>
      <c r="Y560" s="133"/>
      <c r="Z560" s="133"/>
    </row>
    <row r="561" ht="14.25" customHeight="1">
      <c r="D561" s="133"/>
      <c r="E561" s="133"/>
      <c r="G561" s="133"/>
      <c r="L561" s="133"/>
      <c r="M561" s="133"/>
      <c r="N561" s="133"/>
      <c r="O561" s="133"/>
      <c r="P561" s="133"/>
      <c r="Q561" s="133"/>
      <c r="S561" s="133"/>
      <c r="V561" s="133"/>
      <c r="W561" s="133"/>
      <c r="Y561" s="133"/>
      <c r="Z561" s="133"/>
    </row>
    <row r="562" ht="14.25" customHeight="1">
      <c r="D562" s="133"/>
      <c r="E562" s="133"/>
      <c r="G562" s="133"/>
      <c r="L562" s="133"/>
      <c r="M562" s="133"/>
      <c r="N562" s="133"/>
      <c r="O562" s="133"/>
      <c r="P562" s="133"/>
      <c r="Q562" s="133"/>
      <c r="S562" s="133"/>
      <c r="V562" s="133"/>
      <c r="W562" s="133"/>
      <c r="Y562" s="133"/>
      <c r="Z562" s="133"/>
    </row>
    <row r="563" ht="14.25" customHeight="1">
      <c r="D563" s="133"/>
      <c r="E563" s="133"/>
      <c r="G563" s="133"/>
      <c r="L563" s="133"/>
      <c r="M563" s="133"/>
      <c r="N563" s="133"/>
      <c r="O563" s="133"/>
      <c r="P563" s="133"/>
      <c r="Q563" s="133"/>
      <c r="S563" s="133"/>
      <c r="V563" s="133"/>
      <c r="W563" s="133"/>
      <c r="Y563" s="133"/>
      <c r="Z563" s="133"/>
    </row>
    <row r="564" ht="14.25" customHeight="1">
      <c r="D564" s="133"/>
      <c r="E564" s="133"/>
      <c r="G564" s="133"/>
      <c r="L564" s="133"/>
      <c r="M564" s="133"/>
      <c r="N564" s="133"/>
      <c r="O564" s="133"/>
      <c r="P564" s="133"/>
      <c r="Q564" s="133"/>
      <c r="S564" s="133"/>
      <c r="V564" s="133"/>
      <c r="W564" s="133"/>
      <c r="Y564" s="133"/>
      <c r="Z564" s="133"/>
    </row>
    <row r="565" ht="14.25" customHeight="1">
      <c r="D565" s="133"/>
      <c r="E565" s="133"/>
      <c r="G565" s="133"/>
      <c r="L565" s="133"/>
      <c r="M565" s="133"/>
      <c r="N565" s="133"/>
      <c r="O565" s="133"/>
      <c r="P565" s="133"/>
      <c r="Q565" s="133"/>
      <c r="S565" s="133"/>
      <c r="V565" s="133"/>
      <c r="W565" s="133"/>
      <c r="Y565" s="133"/>
      <c r="Z565" s="133"/>
    </row>
    <row r="566" ht="14.25" customHeight="1">
      <c r="D566" s="133"/>
      <c r="E566" s="133"/>
      <c r="G566" s="133"/>
      <c r="L566" s="133"/>
      <c r="M566" s="133"/>
      <c r="N566" s="133"/>
      <c r="O566" s="133"/>
      <c r="P566" s="133"/>
      <c r="Q566" s="133"/>
      <c r="S566" s="133"/>
      <c r="V566" s="133"/>
      <c r="W566" s="133"/>
      <c r="Y566" s="133"/>
      <c r="Z566" s="133"/>
    </row>
    <row r="567" ht="14.25" customHeight="1">
      <c r="D567" s="133"/>
      <c r="E567" s="133"/>
      <c r="G567" s="133"/>
      <c r="L567" s="133"/>
      <c r="M567" s="133"/>
      <c r="N567" s="133"/>
      <c r="O567" s="133"/>
      <c r="P567" s="133"/>
      <c r="Q567" s="133"/>
      <c r="S567" s="133"/>
      <c r="V567" s="133"/>
      <c r="W567" s="133"/>
      <c r="Y567" s="133"/>
      <c r="Z567" s="133"/>
    </row>
    <row r="568" ht="14.25" customHeight="1">
      <c r="D568" s="133"/>
      <c r="E568" s="133"/>
      <c r="G568" s="133"/>
      <c r="L568" s="133"/>
      <c r="M568" s="133"/>
      <c r="N568" s="133"/>
      <c r="O568" s="133"/>
      <c r="P568" s="133"/>
      <c r="Q568" s="133"/>
      <c r="S568" s="133"/>
      <c r="V568" s="133"/>
      <c r="W568" s="133"/>
      <c r="Y568" s="133"/>
      <c r="Z568" s="133"/>
    </row>
    <row r="569" ht="14.25" customHeight="1">
      <c r="D569" s="133"/>
      <c r="E569" s="133"/>
      <c r="G569" s="133"/>
      <c r="L569" s="133"/>
      <c r="M569" s="133"/>
      <c r="N569" s="133"/>
      <c r="O569" s="133"/>
      <c r="P569" s="133"/>
      <c r="Q569" s="133"/>
      <c r="S569" s="133"/>
      <c r="V569" s="133"/>
      <c r="W569" s="133"/>
      <c r="Y569" s="133"/>
      <c r="Z569" s="133"/>
    </row>
    <row r="570" ht="14.25" customHeight="1">
      <c r="D570" s="133"/>
      <c r="E570" s="133"/>
      <c r="G570" s="133"/>
      <c r="L570" s="133"/>
      <c r="M570" s="133"/>
      <c r="N570" s="133"/>
      <c r="O570" s="133"/>
      <c r="P570" s="133"/>
      <c r="Q570" s="133"/>
      <c r="S570" s="133"/>
      <c r="V570" s="133"/>
      <c r="W570" s="133"/>
      <c r="Y570" s="133"/>
      <c r="Z570" s="133"/>
    </row>
    <row r="571" ht="14.25" customHeight="1">
      <c r="D571" s="133"/>
      <c r="E571" s="133"/>
      <c r="G571" s="133"/>
      <c r="L571" s="133"/>
      <c r="M571" s="133"/>
      <c r="N571" s="133"/>
      <c r="O571" s="133"/>
      <c r="P571" s="133"/>
      <c r="Q571" s="133"/>
      <c r="S571" s="133"/>
      <c r="V571" s="133"/>
      <c r="W571" s="133"/>
      <c r="Y571" s="133"/>
      <c r="Z571" s="133"/>
    </row>
    <row r="572" ht="14.25" customHeight="1">
      <c r="D572" s="133"/>
      <c r="E572" s="133"/>
      <c r="G572" s="133"/>
      <c r="L572" s="133"/>
      <c r="M572" s="133"/>
      <c r="N572" s="133"/>
      <c r="O572" s="133"/>
      <c r="P572" s="133"/>
      <c r="Q572" s="133"/>
      <c r="S572" s="133"/>
      <c r="V572" s="133"/>
      <c r="W572" s="133"/>
      <c r="Y572" s="133"/>
      <c r="Z572" s="133"/>
    </row>
    <row r="573" ht="14.25" customHeight="1">
      <c r="D573" s="133"/>
      <c r="E573" s="133"/>
      <c r="G573" s="133"/>
      <c r="L573" s="133"/>
      <c r="M573" s="133"/>
      <c r="N573" s="133"/>
      <c r="O573" s="133"/>
      <c r="P573" s="133"/>
      <c r="Q573" s="133"/>
      <c r="S573" s="133"/>
      <c r="V573" s="133"/>
      <c r="W573" s="133"/>
      <c r="Y573" s="133"/>
      <c r="Z573" s="133"/>
    </row>
    <row r="574" ht="14.25" customHeight="1">
      <c r="D574" s="133"/>
      <c r="E574" s="133"/>
      <c r="G574" s="133"/>
      <c r="L574" s="133"/>
      <c r="M574" s="133"/>
      <c r="N574" s="133"/>
      <c r="O574" s="133"/>
      <c r="P574" s="133"/>
      <c r="Q574" s="133"/>
      <c r="S574" s="133"/>
      <c r="V574" s="133"/>
      <c r="W574" s="133"/>
      <c r="Y574" s="133"/>
      <c r="Z574" s="133"/>
    </row>
    <row r="575" ht="14.25" customHeight="1">
      <c r="D575" s="133"/>
      <c r="E575" s="133"/>
      <c r="G575" s="133"/>
      <c r="L575" s="133"/>
      <c r="M575" s="133"/>
      <c r="N575" s="133"/>
      <c r="O575" s="133"/>
      <c r="P575" s="133"/>
      <c r="Q575" s="133"/>
      <c r="S575" s="133"/>
      <c r="V575" s="133"/>
      <c r="W575" s="133"/>
      <c r="Y575" s="133"/>
      <c r="Z575" s="133"/>
    </row>
    <row r="576" ht="14.25" customHeight="1">
      <c r="D576" s="133"/>
      <c r="E576" s="133"/>
      <c r="G576" s="133"/>
      <c r="L576" s="133"/>
      <c r="M576" s="133"/>
      <c r="N576" s="133"/>
      <c r="O576" s="133"/>
      <c r="P576" s="133"/>
      <c r="Q576" s="133"/>
      <c r="S576" s="133"/>
      <c r="V576" s="133"/>
      <c r="W576" s="133"/>
      <c r="Y576" s="133"/>
      <c r="Z576" s="133"/>
    </row>
    <row r="577" ht="14.25" customHeight="1">
      <c r="D577" s="133"/>
      <c r="E577" s="133"/>
      <c r="G577" s="133"/>
      <c r="L577" s="133"/>
      <c r="M577" s="133"/>
      <c r="N577" s="133"/>
      <c r="O577" s="133"/>
      <c r="P577" s="133"/>
      <c r="Q577" s="133"/>
      <c r="S577" s="133"/>
      <c r="V577" s="133"/>
      <c r="W577" s="133"/>
      <c r="Y577" s="133"/>
      <c r="Z577" s="133"/>
    </row>
    <row r="578" ht="14.25" customHeight="1">
      <c r="D578" s="133"/>
      <c r="E578" s="133"/>
      <c r="G578" s="133"/>
      <c r="L578" s="133"/>
      <c r="M578" s="133"/>
      <c r="N578" s="133"/>
      <c r="O578" s="133"/>
      <c r="P578" s="133"/>
      <c r="Q578" s="133"/>
      <c r="S578" s="133"/>
      <c r="V578" s="133"/>
      <c r="W578" s="133"/>
      <c r="Y578" s="133"/>
      <c r="Z578" s="133"/>
    </row>
    <row r="579" ht="14.25" customHeight="1">
      <c r="D579" s="133"/>
      <c r="E579" s="133"/>
      <c r="G579" s="133"/>
      <c r="L579" s="133"/>
      <c r="M579" s="133"/>
      <c r="N579" s="133"/>
      <c r="O579" s="133"/>
      <c r="P579" s="133"/>
      <c r="Q579" s="133"/>
      <c r="S579" s="133"/>
      <c r="V579" s="133"/>
      <c r="W579" s="133"/>
      <c r="Y579" s="133"/>
      <c r="Z579" s="133"/>
    </row>
    <row r="580" ht="14.25" customHeight="1">
      <c r="D580" s="133"/>
      <c r="E580" s="133"/>
      <c r="G580" s="133"/>
      <c r="L580" s="133"/>
      <c r="M580" s="133"/>
      <c r="N580" s="133"/>
      <c r="O580" s="133"/>
      <c r="P580" s="133"/>
      <c r="Q580" s="133"/>
      <c r="S580" s="133"/>
      <c r="V580" s="133"/>
      <c r="W580" s="133"/>
      <c r="Y580" s="133"/>
      <c r="Z580" s="133"/>
    </row>
    <row r="581" ht="14.25" customHeight="1">
      <c r="D581" s="133"/>
      <c r="E581" s="133"/>
      <c r="G581" s="133"/>
      <c r="L581" s="133"/>
      <c r="M581" s="133"/>
      <c r="N581" s="133"/>
      <c r="O581" s="133"/>
      <c r="P581" s="133"/>
      <c r="Q581" s="133"/>
      <c r="S581" s="133"/>
      <c r="V581" s="133"/>
      <c r="W581" s="133"/>
      <c r="Y581" s="133"/>
      <c r="Z581" s="133"/>
    </row>
    <row r="582" ht="14.25" customHeight="1">
      <c r="D582" s="133"/>
      <c r="E582" s="133"/>
      <c r="G582" s="133"/>
      <c r="L582" s="133"/>
      <c r="M582" s="133"/>
      <c r="N582" s="133"/>
      <c r="O582" s="133"/>
      <c r="P582" s="133"/>
      <c r="Q582" s="133"/>
      <c r="S582" s="133"/>
      <c r="V582" s="133"/>
      <c r="W582" s="133"/>
      <c r="Y582" s="133"/>
      <c r="Z582" s="133"/>
    </row>
    <row r="583" ht="14.25" customHeight="1">
      <c r="D583" s="133"/>
      <c r="E583" s="133"/>
      <c r="G583" s="133"/>
      <c r="L583" s="133"/>
      <c r="M583" s="133"/>
      <c r="N583" s="133"/>
      <c r="O583" s="133"/>
      <c r="P583" s="133"/>
      <c r="Q583" s="133"/>
      <c r="S583" s="133"/>
      <c r="V583" s="133"/>
      <c r="W583" s="133"/>
      <c r="Y583" s="133"/>
      <c r="Z583" s="133"/>
    </row>
    <row r="584" ht="14.25" customHeight="1">
      <c r="D584" s="133"/>
      <c r="E584" s="133"/>
      <c r="G584" s="133"/>
      <c r="L584" s="133"/>
      <c r="M584" s="133"/>
      <c r="N584" s="133"/>
      <c r="O584" s="133"/>
      <c r="P584" s="133"/>
      <c r="Q584" s="133"/>
      <c r="S584" s="133"/>
      <c r="V584" s="133"/>
      <c r="W584" s="133"/>
      <c r="Y584" s="133"/>
      <c r="Z584" s="133"/>
    </row>
    <row r="585" ht="14.25" customHeight="1">
      <c r="D585" s="133"/>
      <c r="E585" s="133"/>
      <c r="G585" s="133"/>
      <c r="L585" s="133"/>
      <c r="M585" s="133"/>
      <c r="N585" s="133"/>
      <c r="O585" s="133"/>
      <c r="P585" s="133"/>
      <c r="Q585" s="133"/>
      <c r="S585" s="133"/>
      <c r="V585" s="133"/>
      <c r="W585" s="133"/>
      <c r="Y585" s="133"/>
      <c r="Z585" s="133"/>
    </row>
    <row r="586" ht="14.25" customHeight="1">
      <c r="D586" s="133"/>
      <c r="E586" s="133"/>
      <c r="G586" s="133"/>
      <c r="L586" s="133"/>
      <c r="M586" s="133"/>
      <c r="N586" s="133"/>
      <c r="O586" s="133"/>
      <c r="P586" s="133"/>
      <c r="Q586" s="133"/>
      <c r="S586" s="133"/>
      <c r="V586" s="133"/>
      <c r="W586" s="133"/>
      <c r="Y586" s="133"/>
      <c r="Z586" s="133"/>
    </row>
    <row r="587" ht="14.25" customHeight="1">
      <c r="D587" s="133"/>
      <c r="E587" s="133"/>
      <c r="G587" s="133"/>
      <c r="L587" s="133"/>
      <c r="M587" s="133"/>
      <c r="N587" s="133"/>
      <c r="O587" s="133"/>
      <c r="P587" s="133"/>
      <c r="Q587" s="133"/>
      <c r="S587" s="133"/>
      <c r="V587" s="133"/>
      <c r="W587" s="133"/>
      <c r="Y587" s="133"/>
      <c r="Z587" s="133"/>
    </row>
    <row r="588" ht="14.25" customHeight="1">
      <c r="D588" s="133"/>
      <c r="E588" s="133"/>
      <c r="G588" s="133"/>
      <c r="L588" s="133"/>
      <c r="M588" s="133"/>
      <c r="N588" s="133"/>
      <c r="O588" s="133"/>
      <c r="P588" s="133"/>
      <c r="Q588" s="133"/>
      <c r="S588" s="133"/>
      <c r="V588" s="133"/>
      <c r="W588" s="133"/>
      <c r="Y588" s="133"/>
      <c r="Z588" s="133"/>
    </row>
    <row r="589" ht="14.25" customHeight="1">
      <c r="D589" s="133"/>
      <c r="E589" s="133"/>
      <c r="G589" s="133"/>
      <c r="L589" s="133"/>
      <c r="M589" s="133"/>
      <c r="N589" s="133"/>
      <c r="O589" s="133"/>
      <c r="P589" s="133"/>
      <c r="Q589" s="133"/>
      <c r="S589" s="133"/>
      <c r="V589" s="133"/>
      <c r="W589" s="133"/>
      <c r="Y589" s="133"/>
      <c r="Z589" s="133"/>
    </row>
    <row r="590" ht="14.25" customHeight="1">
      <c r="D590" s="133"/>
      <c r="E590" s="133"/>
      <c r="G590" s="133"/>
      <c r="L590" s="133"/>
      <c r="M590" s="133"/>
      <c r="N590" s="133"/>
      <c r="O590" s="133"/>
      <c r="P590" s="133"/>
      <c r="Q590" s="133"/>
      <c r="S590" s="133"/>
      <c r="V590" s="133"/>
      <c r="W590" s="133"/>
      <c r="Y590" s="133"/>
      <c r="Z590" s="133"/>
    </row>
    <row r="591" ht="14.25" customHeight="1">
      <c r="D591" s="133"/>
      <c r="E591" s="133"/>
      <c r="G591" s="133"/>
      <c r="L591" s="133"/>
      <c r="M591" s="133"/>
      <c r="N591" s="133"/>
      <c r="O591" s="133"/>
      <c r="P591" s="133"/>
      <c r="Q591" s="133"/>
      <c r="S591" s="133"/>
      <c r="V591" s="133"/>
      <c r="W591" s="133"/>
      <c r="Y591" s="133"/>
      <c r="Z591" s="133"/>
    </row>
    <row r="592" ht="14.25" customHeight="1">
      <c r="D592" s="133"/>
      <c r="E592" s="133"/>
      <c r="G592" s="133"/>
      <c r="L592" s="133"/>
      <c r="M592" s="133"/>
      <c r="N592" s="133"/>
      <c r="O592" s="133"/>
      <c r="P592" s="133"/>
      <c r="Q592" s="133"/>
      <c r="S592" s="133"/>
      <c r="V592" s="133"/>
      <c r="W592" s="133"/>
      <c r="Y592" s="133"/>
      <c r="Z592" s="133"/>
    </row>
    <row r="593" ht="14.25" customHeight="1">
      <c r="D593" s="133"/>
      <c r="E593" s="133"/>
      <c r="G593" s="133"/>
      <c r="L593" s="133"/>
      <c r="M593" s="133"/>
      <c r="N593" s="133"/>
      <c r="O593" s="133"/>
      <c r="P593" s="133"/>
      <c r="Q593" s="133"/>
      <c r="S593" s="133"/>
      <c r="V593" s="133"/>
      <c r="W593" s="133"/>
      <c r="Y593" s="133"/>
      <c r="Z593" s="133"/>
    </row>
    <row r="594" ht="14.25" customHeight="1">
      <c r="D594" s="133"/>
      <c r="E594" s="133"/>
      <c r="G594" s="133"/>
      <c r="L594" s="133"/>
      <c r="M594" s="133"/>
      <c r="N594" s="133"/>
      <c r="O594" s="133"/>
      <c r="P594" s="133"/>
      <c r="Q594" s="133"/>
      <c r="S594" s="133"/>
      <c r="V594" s="133"/>
      <c r="W594" s="133"/>
      <c r="Y594" s="133"/>
      <c r="Z594" s="133"/>
    </row>
    <row r="595" ht="14.25" customHeight="1">
      <c r="D595" s="133"/>
      <c r="E595" s="133"/>
      <c r="G595" s="133"/>
      <c r="L595" s="133"/>
      <c r="M595" s="133"/>
      <c r="N595" s="133"/>
      <c r="O595" s="133"/>
      <c r="P595" s="133"/>
      <c r="Q595" s="133"/>
      <c r="S595" s="133"/>
      <c r="V595" s="133"/>
      <c r="W595" s="133"/>
      <c r="Y595" s="133"/>
      <c r="Z595" s="133"/>
    </row>
    <row r="596" ht="14.25" customHeight="1">
      <c r="D596" s="133"/>
      <c r="E596" s="133"/>
      <c r="G596" s="133"/>
      <c r="L596" s="133"/>
      <c r="M596" s="133"/>
      <c r="N596" s="133"/>
      <c r="O596" s="133"/>
      <c r="P596" s="133"/>
      <c r="Q596" s="133"/>
      <c r="S596" s="133"/>
      <c r="V596" s="133"/>
      <c r="W596" s="133"/>
      <c r="Y596" s="133"/>
      <c r="Z596" s="133"/>
    </row>
    <row r="597" ht="14.25" customHeight="1">
      <c r="D597" s="133"/>
      <c r="E597" s="133"/>
      <c r="G597" s="133"/>
      <c r="L597" s="133"/>
      <c r="M597" s="133"/>
      <c r="N597" s="133"/>
      <c r="O597" s="133"/>
      <c r="P597" s="133"/>
      <c r="Q597" s="133"/>
      <c r="S597" s="133"/>
      <c r="V597" s="133"/>
      <c r="W597" s="133"/>
      <c r="Y597" s="133"/>
      <c r="Z597" s="133"/>
    </row>
    <row r="598" ht="14.25" customHeight="1">
      <c r="D598" s="133"/>
      <c r="E598" s="133"/>
      <c r="G598" s="133"/>
      <c r="L598" s="133"/>
      <c r="M598" s="133"/>
      <c r="N598" s="133"/>
      <c r="O598" s="133"/>
      <c r="P598" s="133"/>
      <c r="Q598" s="133"/>
      <c r="S598" s="133"/>
      <c r="V598" s="133"/>
      <c r="W598" s="133"/>
      <c r="Y598" s="133"/>
      <c r="Z598" s="133"/>
    </row>
    <row r="599" ht="14.25" customHeight="1">
      <c r="D599" s="133"/>
      <c r="E599" s="133"/>
      <c r="G599" s="133"/>
      <c r="L599" s="133"/>
      <c r="M599" s="133"/>
      <c r="N599" s="133"/>
      <c r="O599" s="133"/>
      <c r="P599" s="133"/>
      <c r="Q599" s="133"/>
      <c r="S599" s="133"/>
      <c r="V599" s="133"/>
      <c r="W599" s="133"/>
      <c r="Y599" s="133"/>
      <c r="Z599" s="133"/>
    </row>
    <row r="600" ht="14.25" customHeight="1">
      <c r="D600" s="133"/>
      <c r="E600" s="133"/>
      <c r="G600" s="133"/>
      <c r="L600" s="133"/>
      <c r="M600" s="133"/>
      <c r="N600" s="133"/>
      <c r="O600" s="133"/>
      <c r="P600" s="133"/>
      <c r="Q600" s="133"/>
      <c r="S600" s="133"/>
      <c r="V600" s="133"/>
      <c r="W600" s="133"/>
      <c r="Y600" s="133"/>
      <c r="Z600" s="133"/>
    </row>
    <row r="601" ht="14.25" customHeight="1">
      <c r="D601" s="133"/>
      <c r="E601" s="133"/>
      <c r="G601" s="133"/>
      <c r="L601" s="133"/>
      <c r="M601" s="133"/>
      <c r="N601" s="133"/>
      <c r="O601" s="133"/>
      <c r="P601" s="133"/>
      <c r="Q601" s="133"/>
      <c r="S601" s="133"/>
      <c r="V601" s="133"/>
      <c r="W601" s="133"/>
      <c r="Y601" s="133"/>
      <c r="Z601" s="133"/>
    </row>
    <row r="602" ht="14.25" customHeight="1">
      <c r="D602" s="133"/>
      <c r="E602" s="133"/>
      <c r="G602" s="133"/>
      <c r="L602" s="133"/>
      <c r="M602" s="133"/>
      <c r="N602" s="133"/>
      <c r="O602" s="133"/>
      <c r="P602" s="133"/>
      <c r="Q602" s="133"/>
      <c r="S602" s="133"/>
      <c r="V602" s="133"/>
      <c r="W602" s="133"/>
      <c r="Y602" s="133"/>
      <c r="Z602" s="133"/>
    </row>
    <row r="603" ht="14.25" customHeight="1">
      <c r="D603" s="133"/>
      <c r="E603" s="133"/>
      <c r="G603" s="133"/>
      <c r="L603" s="133"/>
      <c r="M603" s="133"/>
      <c r="N603" s="133"/>
      <c r="O603" s="133"/>
      <c r="P603" s="133"/>
      <c r="Q603" s="133"/>
      <c r="S603" s="133"/>
      <c r="V603" s="133"/>
      <c r="W603" s="133"/>
      <c r="Y603" s="133"/>
      <c r="Z603" s="133"/>
    </row>
    <row r="604" ht="14.25" customHeight="1">
      <c r="D604" s="133"/>
      <c r="E604" s="133"/>
      <c r="G604" s="133"/>
      <c r="L604" s="133"/>
      <c r="M604" s="133"/>
      <c r="N604" s="133"/>
      <c r="O604" s="133"/>
      <c r="P604" s="133"/>
      <c r="Q604" s="133"/>
      <c r="S604" s="133"/>
      <c r="V604" s="133"/>
      <c r="W604" s="133"/>
      <c r="Y604" s="133"/>
      <c r="Z604" s="133"/>
    </row>
    <row r="605" ht="14.25" customHeight="1">
      <c r="D605" s="133"/>
      <c r="E605" s="133"/>
      <c r="G605" s="133"/>
      <c r="L605" s="133"/>
      <c r="M605" s="133"/>
      <c r="N605" s="133"/>
      <c r="O605" s="133"/>
      <c r="P605" s="133"/>
      <c r="Q605" s="133"/>
      <c r="S605" s="133"/>
      <c r="V605" s="133"/>
      <c r="W605" s="133"/>
      <c r="Y605" s="133"/>
      <c r="Z605" s="133"/>
    </row>
    <row r="606" ht="14.25" customHeight="1">
      <c r="D606" s="133"/>
      <c r="E606" s="133"/>
      <c r="G606" s="133"/>
      <c r="L606" s="133"/>
      <c r="M606" s="133"/>
      <c r="N606" s="133"/>
      <c r="O606" s="133"/>
      <c r="P606" s="133"/>
      <c r="Q606" s="133"/>
      <c r="S606" s="133"/>
      <c r="V606" s="133"/>
      <c r="W606" s="133"/>
      <c r="Y606" s="133"/>
      <c r="Z606" s="133"/>
    </row>
    <row r="607" ht="14.25" customHeight="1">
      <c r="D607" s="133"/>
      <c r="E607" s="133"/>
      <c r="G607" s="133"/>
      <c r="L607" s="133"/>
      <c r="M607" s="133"/>
      <c r="N607" s="133"/>
      <c r="O607" s="133"/>
      <c r="P607" s="133"/>
      <c r="Q607" s="133"/>
      <c r="S607" s="133"/>
      <c r="V607" s="133"/>
      <c r="W607" s="133"/>
      <c r="Y607" s="133"/>
      <c r="Z607" s="133"/>
    </row>
    <row r="608" ht="14.25" customHeight="1">
      <c r="D608" s="133"/>
      <c r="E608" s="133"/>
      <c r="G608" s="133"/>
      <c r="L608" s="133"/>
      <c r="M608" s="133"/>
      <c r="N608" s="133"/>
      <c r="O608" s="133"/>
      <c r="P608" s="133"/>
      <c r="Q608" s="133"/>
      <c r="S608" s="133"/>
      <c r="V608" s="133"/>
      <c r="W608" s="133"/>
      <c r="Y608" s="133"/>
      <c r="Z608" s="133"/>
    </row>
    <row r="609" ht="14.25" customHeight="1">
      <c r="D609" s="133"/>
      <c r="E609" s="133"/>
      <c r="G609" s="133"/>
      <c r="L609" s="133"/>
      <c r="M609" s="133"/>
      <c r="N609" s="133"/>
      <c r="O609" s="133"/>
      <c r="P609" s="133"/>
      <c r="Q609" s="133"/>
      <c r="S609" s="133"/>
      <c r="V609" s="133"/>
      <c r="W609" s="133"/>
      <c r="Y609" s="133"/>
      <c r="Z609" s="133"/>
    </row>
    <row r="610" ht="14.25" customHeight="1">
      <c r="D610" s="133"/>
      <c r="E610" s="133"/>
      <c r="G610" s="133"/>
      <c r="L610" s="133"/>
      <c r="M610" s="133"/>
      <c r="N610" s="133"/>
      <c r="O610" s="133"/>
      <c r="P610" s="133"/>
      <c r="Q610" s="133"/>
      <c r="S610" s="133"/>
      <c r="V610" s="133"/>
      <c r="W610" s="133"/>
      <c r="Y610" s="133"/>
      <c r="Z610" s="133"/>
    </row>
    <row r="611" ht="14.25" customHeight="1">
      <c r="D611" s="133"/>
      <c r="E611" s="133"/>
      <c r="G611" s="133"/>
      <c r="L611" s="133"/>
      <c r="M611" s="133"/>
      <c r="N611" s="133"/>
      <c r="O611" s="133"/>
      <c r="P611" s="133"/>
      <c r="Q611" s="133"/>
      <c r="S611" s="133"/>
      <c r="V611" s="133"/>
      <c r="W611" s="133"/>
      <c r="Y611" s="133"/>
      <c r="Z611" s="133"/>
    </row>
    <row r="612" ht="14.25" customHeight="1">
      <c r="D612" s="133"/>
      <c r="E612" s="133"/>
      <c r="G612" s="133"/>
      <c r="L612" s="133"/>
      <c r="M612" s="133"/>
      <c r="N612" s="133"/>
      <c r="O612" s="133"/>
      <c r="P612" s="133"/>
      <c r="Q612" s="133"/>
      <c r="S612" s="133"/>
      <c r="V612" s="133"/>
      <c r="W612" s="133"/>
      <c r="Y612" s="133"/>
      <c r="Z612" s="133"/>
    </row>
    <row r="613" ht="14.25" customHeight="1">
      <c r="D613" s="133"/>
      <c r="E613" s="133"/>
      <c r="G613" s="133"/>
      <c r="L613" s="133"/>
      <c r="M613" s="133"/>
      <c r="N613" s="133"/>
      <c r="O613" s="133"/>
      <c r="P613" s="133"/>
      <c r="Q613" s="133"/>
      <c r="S613" s="133"/>
      <c r="V613" s="133"/>
      <c r="W613" s="133"/>
      <c r="Y613" s="133"/>
      <c r="Z613" s="133"/>
    </row>
    <row r="614" ht="14.25" customHeight="1">
      <c r="D614" s="133"/>
      <c r="E614" s="133"/>
      <c r="G614" s="133"/>
      <c r="L614" s="133"/>
      <c r="M614" s="133"/>
      <c r="N614" s="133"/>
      <c r="O614" s="133"/>
      <c r="P614" s="133"/>
      <c r="Q614" s="133"/>
      <c r="S614" s="133"/>
      <c r="V614" s="133"/>
      <c r="W614" s="133"/>
      <c r="Y614" s="133"/>
      <c r="Z614" s="133"/>
    </row>
    <row r="615" ht="14.25" customHeight="1">
      <c r="D615" s="133"/>
      <c r="E615" s="133"/>
      <c r="G615" s="133"/>
      <c r="L615" s="133"/>
      <c r="M615" s="133"/>
      <c r="N615" s="133"/>
      <c r="O615" s="133"/>
      <c r="P615" s="133"/>
      <c r="Q615" s="133"/>
      <c r="S615" s="133"/>
      <c r="V615" s="133"/>
      <c r="W615" s="133"/>
      <c r="Y615" s="133"/>
      <c r="Z615" s="133"/>
    </row>
    <row r="616" ht="14.25" customHeight="1">
      <c r="D616" s="133"/>
      <c r="E616" s="133"/>
      <c r="G616" s="133"/>
      <c r="L616" s="133"/>
      <c r="M616" s="133"/>
      <c r="N616" s="133"/>
      <c r="O616" s="133"/>
      <c r="P616" s="133"/>
      <c r="Q616" s="133"/>
      <c r="S616" s="133"/>
      <c r="V616" s="133"/>
      <c r="W616" s="133"/>
      <c r="Y616" s="133"/>
      <c r="Z616" s="133"/>
    </row>
    <row r="617" ht="14.25" customHeight="1">
      <c r="D617" s="133"/>
      <c r="E617" s="133"/>
      <c r="G617" s="133"/>
      <c r="L617" s="133"/>
      <c r="M617" s="133"/>
      <c r="N617" s="133"/>
      <c r="O617" s="133"/>
      <c r="P617" s="133"/>
      <c r="Q617" s="133"/>
      <c r="S617" s="133"/>
      <c r="V617" s="133"/>
      <c r="W617" s="133"/>
      <c r="Y617" s="133"/>
      <c r="Z617" s="133"/>
    </row>
    <row r="618" ht="14.25" customHeight="1">
      <c r="D618" s="133"/>
      <c r="E618" s="133"/>
      <c r="G618" s="133"/>
      <c r="L618" s="133"/>
      <c r="M618" s="133"/>
      <c r="N618" s="133"/>
      <c r="O618" s="133"/>
      <c r="P618" s="133"/>
      <c r="Q618" s="133"/>
      <c r="S618" s="133"/>
      <c r="V618" s="133"/>
      <c r="W618" s="133"/>
      <c r="Y618" s="133"/>
      <c r="Z618" s="133"/>
    </row>
    <row r="619" ht="14.25" customHeight="1">
      <c r="D619" s="133"/>
      <c r="E619" s="133"/>
      <c r="G619" s="133"/>
      <c r="L619" s="133"/>
      <c r="M619" s="133"/>
      <c r="N619" s="133"/>
      <c r="O619" s="133"/>
      <c r="P619" s="133"/>
      <c r="Q619" s="133"/>
      <c r="S619" s="133"/>
      <c r="V619" s="133"/>
      <c r="W619" s="133"/>
      <c r="Y619" s="133"/>
      <c r="Z619" s="133"/>
    </row>
    <row r="620" ht="14.25" customHeight="1">
      <c r="D620" s="133"/>
      <c r="E620" s="133"/>
      <c r="G620" s="133"/>
      <c r="L620" s="133"/>
      <c r="M620" s="133"/>
      <c r="N620" s="133"/>
      <c r="O620" s="133"/>
      <c r="P620" s="133"/>
      <c r="Q620" s="133"/>
      <c r="S620" s="133"/>
      <c r="V620" s="133"/>
      <c r="W620" s="133"/>
      <c r="Y620" s="133"/>
      <c r="Z620" s="133"/>
    </row>
    <row r="621" ht="14.25" customHeight="1">
      <c r="D621" s="133"/>
      <c r="E621" s="133"/>
      <c r="G621" s="133"/>
      <c r="L621" s="133"/>
      <c r="M621" s="133"/>
      <c r="N621" s="133"/>
      <c r="O621" s="133"/>
      <c r="P621" s="133"/>
      <c r="Q621" s="133"/>
      <c r="S621" s="133"/>
      <c r="V621" s="133"/>
      <c r="W621" s="133"/>
      <c r="Y621" s="133"/>
      <c r="Z621" s="133"/>
    </row>
    <row r="622" ht="14.25" customHeight="1">
      <c r="D622" s="133"/>
      <c r="E622" s="133"/>
      <c r="G622" s="133"/>
      <c r="L622" s="133"/>
      <c r="M622" s="133"/>
      <c r="N622" s="133"/>
      <c r="O622" s="133"/>
      <c r="P622" s="133"/>
      <c r="Q622" s="133"/>
      <c r="S622" s="133"/>
      <c r="V622" s="133"/>
      <c r="W622" s="133"/>
      <c r="Y622" s="133"/>
      <c r="Z622" s="133"/>
    </row>
    <row r="623" ht="14.25" customHeight="1">
      <c r="D623" s="133"/>
      <c r="E623" s="133"/>
      <c r="G623" s="133"/>
      <c r="L623" s="133"/>
      <c r="M623" s="133"/>
      <c r="N623" s="133"/>
      <c r="O623" s="133"/>
      <c r="P623" s="133"/>
      <c r="Q623" s="133"/>
      <c r="S623" s="133"/>
      <c r="V623" s="133"/>
      <c r="W623" s="133"/>
      <c r="Y623" s="133"/>
      <c r="Z623" s="133"/>
    </row>
    <row r="624" ht="14.25" customHeight="1">
      <c r="D624" s="133"/>
      <c r="E624" s="133"/>
      <c r="G624" s="133"/>
      <c r="L624" s="133"/>
      <c r="M624" s="133"/>
      <c r="N624" s="133"/>
      <c r="O624" s="133"/>
      <c r="P624" s="133"/>
      <c r="Q624" s="133"/>
      <c r="S624" s="133"/>
      <c r="V624" s="133"/>
      <c r="W624" s="133"/>
      <c r="Y624" s="133"/>
      <c r="Z624" s="133"/>
    </row>
    <row r="625" ht="14.25" customHeight="1">
      <c r="D625" s="133"/>
      <c r="E625" s="133"/>
      <c r="G625" s="133"/>
      <c r="L625" s="133"/>
      <c r="M625" s="133"/>
      <c r="N625" s="133"/>
      <c r="O625" s="133"/>
      <c r="P625" s="133"/>
      <c r="Q625" s="133"/>
      <c r="S625" s="133"/>
      <c r="V625" s="133"/>
      <c r="W625" s="133"/>
      <c r="Y625" s="133"/>
      <c r="Z625" s="133"/>
    </row>
    <row r="626" ht="14.25" customHeight="1">
      <c r="D626" s="133"/>
      <c r="E626" s="133"/>
      <c r="G626" s="133"/>
      <c r="L626" s="133"/>
      <c r="M626" s="133"/>
      <c r="N626" s="133"/>
      <c r="O626" s="133"/>
      <c r="P626" s="133"/>
      <c r="Q626" s="133"/>
      <c r="S626" s="133"/>
      <c r="V626" s="133"/>
      <c r="W626" s="133"/>
      <c r="Y626" s="133"/>
      <c r="Z626" s="133"/>
    </row>
    <row r="627" ht="14.25" customHeight="1">
      <c r="D627" s="133"/>
      <c r="E627" s="133"/>
      <c r="G627" s="133"/>
      <c r="L627" s="133"/>
      <c r="M627" s="133"/>
      <c r="N627" s="133"/>
      <c r="O627" s="133"/>
      <c r="P627" s="133"/>
      <c r="Q627" s="133"/>
      <c r="S627" s="133"/>
      <c r="V627" s="133"/>
      <c r="W627" s="133"/>
      <c r="Y627" s="133"/>
      <c r="Z627" s="133"/>
    </row>
    <row r="628" ht="14.25" customHeight="1">
      <c r="D628" s="133"/>
      <c r="E628" s="133"/>
      <c r="G628" s="133"/>
      <c r="L628" s="133"/>
      <c r="M628" s="133"/>
      <c r="N628" s="133"/>
      <c r="O628" s="133"/>
      <c r="P628" s="133"/>
      <c r="Q628" s="133"/>
      <c r="S628" s="133"/>
      <c r="V628" s="133"/>
      <c r="W628" s="133"/>
      <c r="Y628" s="133"/>
      <c r="Z628" s="133"/>
    </row>
    <row r="629" ht="14.25" customHeight="1">
      <c r="D629" s="133"/>
      <c r="E629" s="133"/>
      <c r="G629" s="133"/>
      <c r="L629" s="133"/>
      <c r="M629" s="133"/>
      <c r="N629" s="133"/>
      <c r="O629" s="133"/>
      <c r="P629" s="133"/>
      <c r="Q629" s="133"/>
      <c r="S629" s="133"/>
      <c r="V629" s="133"/>
      <c r="W629" s="133"/>
      <c r="Y629" s="133"/>
      <c r="Z629" s="133"/>
    </row>
    <row r="630" ht="14.25" customHeight="1">
      <c r="D630" s="133"/>
      <c r="E630" s="133"/>
      <c r="G630" s="133"/>
      <c r="L630" s="133"/>
      <c r="M630" s="133"/>
      <c r="N630" s="133"/>
      <c r="O630" s="133"/>
      <c r="P630" s="133"/>
      <c r="Q630" s="133"/>
      <c r="S630" s="133"/>
      <c r="V630" s="133"/>
      <c r="W630" s="133"/>
      <c r="Y630" s="133"/>
      <c r="Z630" s="133"/>
    </row>
    <row r="631" ht="14.25" customHeight="1">
      <c r="D631" s="133"/>
      <c r="E631" s="133"/>
      <c r="G631" s="133"/>
      <c r="L631" s="133"/>
      <c r="M631" s="133"/>
      <c r="N631" s="133"/>
      <c r="O631" s="133"/>
      <c r="P631" s="133"/>
      <c r="Q631" s="133"/>
      <c r="S631" s="133"/>
      <c r="V631" s="133"/>
      <c r="W631" s="133"/>
      <c r="Y631" s="133"/>
      <c r="Z631" s="133"/>
    </row>
    <row r="632" ht="14.25" customHeight="1">
      <c r="D632" s="133"/>
      <c r="E632" s="133"/>
      <c r="G632" s="133"/>
      <c r="L632" s="133"/>
      <c r="M632" s="133"/>
      <c r="N632" s="133"/>
      <c r="O632" s="133"/>
      <c r="P632" s="133"/>
      <c r="Q632" s="133"/>
      <c r="S632" s="133"/>
      <c r="V632" s="133"/>
      <c r="W632" s="133"/>
      <c r="Y632" s="133"/>
      <c r="Z632" s="133"/>
    </row>
    <row r="633" ht="14.25" customHeight="1">
      <c r="D633" s="133"/>
      <c r="E633" s="133"/>
      <c r="G633" s="133"/>
      <c r="L633" s="133"/>
      <c r="M633" s="133"/>
      <c r="N633" s="133"/>
      <c r="O633" s="133"/>
      <c r="P633" s="133"/>
      <c r="Q633" s="133"/>
      <c r="S633" s="133"/>
      <c r="V633" s="133"/>
      <c r="W633" s="133"/>
      <c r="Y633" s="133"/>
      <c r="Z633" s="133"/>
    </row>
    <row r="634" ht="14.25" customHeight="1">
      <c r="D634" s="133"/>
      <c r="E634" s="133"/>
      <c r="G634" s="133"/>
      <c r="L634" s="133"/>
      <c r="M634" s="133"/>
      <c r="N634" s="133"/>
      <c r="O634" s="133"/>
      <c r="P634" s="133"/>
      <c r="Q634" s="133"/>
      <c r="S634" s="133"/>
      <c r="V634" s="133"/>
      <c r="W634" s="133"/>
      <c r="Y634" s="133"/>
      <c r="Z634" s="133"/>
    </row>
    <row r="635" ht="14.25" customHeight="1">
      <c r="D635" s="133"/>
      <c r="E635" s="133"/>
      <c r="G635" s="133"/>
      <c r="L635" s="133"/>
      <c r="M635" s="133"/>
      <c r="N635" s="133"/>
      <c r="O635" s="133"/>
      <c r="P635" s="133"/>
      <c r="Q635" s="133"/>
      <c r="S635" s="133"/>
      <c r="V635" s="133"/>
      <c r="W635" s="133"/>
      <c r="Y635" s="133"/>
      <c r="Z635" s="133"/>
    </row>
    <row r="636" ht="14.25" customHeight="1">
      <c r="D636" s="133"/>
      <c r="E636" s="133"/>
      <c r="G636" s="133"/>
      <c r="L636" s="133"/>
      <c r="M636" s="133"/>
      <c r="N636" s="133"/>
      <c r="O636" s="133"/>
      <c r="P636" s="133"/>
      <c r="Q636" s="133"/>
      <c r="S636" s="133"/>
      <c r="V636" s="133"/>
      <c r="W636" s="133"/>
      <c r="Y636" s="133"/>
      <c r="Z636" s="133"/>
    </row>
    <row r="637" ht="14.25" customHeight="1">
      <c r="D637" s="133"/>
      <c r="E637" s="133"/>
      <c r="G637" s="133"/>
      <c r="L637" s="133"/>
      <c r="M637" s="133"/>
      <c r="N637" s="133"/>
      <c r="O637" s="133"/>
      <c r="P637" s="133"/>
      <c r="Q637" s="133"/>
      <c r="S637" s="133"/>
      <c r="V637" s="133"/>
      <c r="W637" s="133"/>
      <c r="Y637" s="133"/>
      <c r="Z637" s="133"/>
    </row>
    <row r="638" ht="14.25" customHeight="1">
      <c r="D638" s="133"/>
      <c r="E638" s="133"/>
      <c r="G638" s="133"/>
      <c r="L638" s="133"/>
      <c r="M638" s="133"/>
      <c r="N638" s="133"/>
      <c r="O638" s="133"/>
      <c r="P638" s="133"/>
      <c r="Q638" s="133"/>
      <c r="S638" s="133"/>
      <c r="V638" s="133"/>
      <c r="W638" s="133"/>
      <c r="Y638" s="133"/>
      <c r="Z638" s="133"/>
    </row>
    <row r="639" ht="14.25" customHeight="1">
      <c r="D639" s="133"/>
      <c r="E639" s="133"/>
      <c r="G639" s="133"/>
      <c r="L639" s="133"/>
      <c r="M639" s="133"/>
      <c r="N639" s="133"/>
      <c r="O639" s="133"/>
      <c r="P639" s="133"/>
      <c r="Q639" s="133"/>
      <c r="S639" s="133"/>
      <c r="V639" s="133"/>
      <c r="W639" s="133"/>
      <c r="Y639" s="133"/>
      <c r="Z639" s="133"/>
    </row>
    <row r="640" ht="14.25" customHeight="1">
      <c r="D640" s="133"/>
      <c r="E640" s="133"/>
      <c r="G640" s="133"/>
      <c r="L640" s="133"/>
      <c r="M640" s="133"/>
      <c r="N640" s="133"/>
      <c r="O640" s="133"/>
      <c r="P640" s="133"/>
      <c r="Q640" s="133"/>
      <c r="S640" s="133"/>
      <c r="V640" s="133"/>
      <c r="W640" s="133"/>
      <c r="Y640" s="133"/>
      <c r="Z640" s="133"/>
    </row>
    <row r="641" ht="14.25" customHeight="1">
      <c r="D641" s="133"/>
      <c r="E641" s="133"/>
      <c r="G641" s="133"/>
      <c r="L641" s="133"/>
      <c r="M641" s="133"/>
      <c r="N641" s="133"/>
      <c r="O641" s="133"/>
      <c r="P641" s="133"/>
      <c r="Q641" s="133"/>
      <c r="S641" s="133"/>
      <c r="V641" s="133"/>
      <c r="W641" s="133"/>
      <c r="Y641" s="133"/>
      <c r="Z641" s="133"/>
    </row>
    <row r="642" ht="14.25" customHeight="1">
      <c r="D642" s="133"/>
      <c r="E642" s="133"/>
      <c r="G642" s="133"/>
      <c r="L642" s="133"/>
      <c r="M642" s="133"/>
      <c r="N642" s="133"/>
      <c r="O642" s="133"/>
      <c r="P642" s="133"/>
      <c r="Q642" s="133"/>
      <c r="S642" s="133"/>
      <c r="V642" s="133"/>
      <c r="W642" s="133"/>
      <c r="Y642" s="133"/>
      <c r="Z642" s="133"/>
    </row>
    <row r="643" ht="14.25" customHeight="1">
      <c r="D643" s="133"/>
      <c r="E643" s="133"/>
      <c r="G643" s="133"/>
      <c r="L643" s="133"/>
      <c r="M643" s="133"/>
      <c r="N643" s="133"/>
      <c r="O643" s="133"/>
      <c r="P643" s="133"/>
      <c r="Q643" s="133"/>
      <c r="S643" s="133"/>
      <c r="V643" s="133"/>
      <c r="W643" s="133"/>
      <c r="Y643" s="133"/>
      <c r="Z643" s="133"/>
    </row>
    <row r="644" ht="14.25" customHeight="1">
      <c r="D644" s="133"/>
      <c r="E644" s="133"/>
      <c r="G644" s="133"/>
      <c r="L644" s="133"/>
      <c r="M644" s="133"/>
      <c r="N644" s="133"/>
      <c r="O644" s="133"/>
      <c r="P644" s="133"/>
      <c r="Q644" s="133"/>
      <c r="S644" s="133"/>
      <c r="V644" s="133"/>
      <c r="W644" s="133"/>
      <c r="Y644" s="133"/>
      <c r="Z644" s="133"/>
    </row>
    <row r="645" ht="14.25" customHeight="1">
      <c r="D645" s="133"/>
      <c r="E645" s="133"/>
      <c r="G645" s="133"/>
      <c r="L645" s="133"/>
      <c r="M645" s="133"/>
      <c r="N645" s="133"/>
      <c r="O645" s="133"/>
      <c r="P645" s="133"/>
      <c r="Q645" s="133"/>
      <c r="S645" s="133"/>
      <c r="V645" s="133"/>
      <c r="W645" s="133"/>
      <c r="Y645" s="133"/>
      <c r="Z645" s="133"/>
    </row>
    <row r="646" ht="14.25" customHeight="1">
      <c r="D646" s="133"/>
      <c r="E646" s="133"/>
      <c r="G646" s="133"/>
      <c r="L646" s="133"/>
      <c r="M646" s="133"/>
      <c r="N646" s="133"/>
      <c r="O646" s="133"/>
      <c r="P646" s="133"/>
      <c r="Q646" s="133"/>
      <c r="S646" s="133"/>
      <c r="V646" s="133"/>
      <c r="W646" s="133"/>
      <c r="Y646" s="133"/>
      <c r="Z646" s="133"/>
    </row>
    <row r="647" ht="14.25" customHeight="1">
      <c r="D647" s="133"/>
      <c r="E647" s="133"/>
      <c r="G647" s="133"/>
      <c r="L647" s="133"/>
      <c r="M647" s="133"/>
      <c r="N647" s="133"/>
      <c r="O647" s="133"/>
      <c r="P647" s="133"/>
      <c r="Q647" s="133"/>
      <c r="S647" s="133"/>
      <c r="V647" s="133"/>
      <c r="W647" s="133"/>
      <c r="Y647" s="133"/>
      <c r="Z647" s="133"/>
    </row>
    <row r="648" ht="14.25" customHeight="1">
      <c r="D648" s="133"/>
      <c r="E648" s="133"/>
      <c r="G648" s="133"/>
      <c r="L648" s="133"/>
      <c r="M648" s="133"/>
      <c r="N648" s="133"/>
      <c r="O648" s="133"/>
      <c r="P648" s="133"/>
      <c r="Q648" s="133"/>
      <c r="S648" s="133"/>
      <c r="V648" s="133"/>
      <c r="W648" s="133"/>
      <c r="Y648" s="133"/>
      <c r="Z648" s="133"/>
    </row>
    <row r="649" ht="14.25" customHeight="1">
      <c r="D649" s="133"/>
      <c r="E649" s="133"/>
      <c r="G649" s="133"/>
      <c r="L649" s="133"/>
      <c r="M649" s="133"/>
      <c r="N649" s="133"/>
      <c r="O649" s="133"/>
      <c r="P649" s="133"/>
      <c r="Q649" s="133"/>
      <c r="S649" s="133"/>
      <c r="V649" s="133"/>
      <c r="W649" s="133"/>
      <c r="Y649" s="133"/>
      <c r="Z649" s="133"/>
    </row>
    <row r="650" ht="14.25" customHeight="1">
      <c r="D650" s="133"/>
      <c r="E650" s="133"/>
      <c r="G650" s="133"/>
      <c r="L650" s="133"/>
      <c r="M650" s="133"/>
      <c r="N650" s="133"/>
      <c r="O650" s="133"/>
      <c r="P650" s="133"/>
      <c r="Q650" s="133"/>
      <c r="S650" s="133"/>
      <c r="V650" s="133"/>
      <c r="W650" s="133"/>
      <c r="Y650" s="133"/>
      <c r="Z650" s="133"/>
    </row>
    <row r="651" ht="14.25" customHeight="1">
      <c r="D651" s="133"/>
      <c r="E651" s="133"/>
      <c r="G651" s="133"/>
      <c r="L651" s="133"/>
      <c r="M651" s="133"/>
      <c r="N651" s="133"/>
      <c r="O651" s="133"/>
      <c r="P651" s="133"/>
      <c r="Q651" s="133"/>
      <c r="S651" s="133"/>
      <c r="V651" s="133"/>
      <c r="W651" s="133"/>
      <c r="Y651" s="133"/>
      <c r="Z651" s="133"/>
    </row>
    <row r="652" ht="14.25" customHeight="1">
      <c r="D652" s="133"/>
      <c r="E652" s="133"/>
      <c r="G652" s="133"/>
      <c r="L652" s="133"/>
      <c r="M652" s="133"/>
      <c r="N652" s="133"/>
      <c r="O652" s="133"/>
      <c r="P652" s="133"/>
      <c r="Q652" s="133"/>
      <c r="S652" s="133"/>
      <c r="V652" s="133"/>
      <c r="W652" s="133"/>
      <c r="Y652" s="133"/>
      <c r="Z652" s="133"/>
    </row>
    <row r="653" ht="14.25" customHeight="1">
      <c r="D653" s="133"/>
      <c r="E653" s="133"/>
      <c r="G653" s="133"/>
      <c r="L653" s="133"/>
      <c r="M653" s="133"/>
      <c r="N653" s="133"/>
      <c r="O653" s="133"/>
      <c r="P653" s="133"/>
      <c r="Q653" s="133"/>
      <c r="S653" s="133"/>
      <c r="V653" s="133"/>
      <c r="W653" s="133"/>
      <c r="Y653" s="133"/>
      <c r="Z653" s="133"/>
    </row>
    <row r="654" ht="14.25" customHeight="1">
      <c r="D654" s="133"/>
      <c r="E654" s="133"/>
      <c r="G654" s="133"/>
      <c r="L654" s="133"/>
      <c r="M654" s="133"/>
      <c r="N654" s="133"/>
      <c r="O654" s="133"/>
      <c r="P654" s="133"/>
      <c r="Q654" s="133"/>
      <c r="S654" s="133"/>
      <c r="V654" s="133"/>
      <c r="W654" s="133"/>
      <c r="Y654" s="133"/>
      <c r="Z654" s="133"/>
    </row>
    <row r="655" ht="14.25" customHeight="1">
      <c r="D655" s="133"/>
      <c r="E655" s="133"/>
      <c r="G655" s="133"/>
      <c r="L655" s="133"/>
      <c r="M655" s="133"/>
      <c r="N655" s="133"/>
      <c r="O655" s="133"/>
      <c r="P655" s="133"/>
      <c r="Q655" s="133"/>
      <c r="S655" s="133"/>
      <c r="V655" s="133"/>
      <c r="W655" s="133"/>
      <c r="Y655" s="133"/>
      <c r="Z655" s="133"/>
    </row>
    <row r="656" ht="14.25" customHeight="1">
      <c r="D656" s="133"/>
      <c r="E656" s="133"/>
      <c r="G656" s="133"/>
      <c r="L656" s="133"/>
      <c r="M656" s="133"/>
      <c r="N656" s="133"/>
      <c r="O656" s="133"/>
      <c r="P656" s="133"/>
      <c r="Q656" s="133"/>
      <c r="S656" s="133"/>
      <c r="V656" s="133"/>
      <c r="W656" s="133"/>
      <c r="Y656" s="133"/>
      <c r="Z656" s="133"/>
    </row>
    <row r="657" ht="14.25" customHeight="1">
      <c r="D657" s="133"/>
      <c r="E657" s="133"/>
      <c r="G657" s="133"/>
      <c r="L657" s="133"/>
      <c r="M657" s="133"/>
      <c r="N657" s="133"/>
      <c r="O657" s="133"/>
      <c r="P657" s="133"/>
      <c r="Q657" s="133"/>
      <c r="S657" s="133"/>
      <c r="V657" s="133"/>
      <c r="W657" s="133"/>
      <c r="Y657" s="133"/>
      <c r="Z657" s="133"/>
    </row>
    <row r="658" ht="14.25" customHeight="1">
      <c r="D658" s="133"/>
      <c r="E658" s="133"/>
      <c r="G658" s="133"/>
      <c r="L658" s="133"/>
      <c r="M658" s="133"/>
      <c r="N658" s="133"/>
      <c r="O658" s="133"/>
      <c r="P658" s="133"/>
      <c r="Q658" s="133"/>
      <c r="S658" s="133"/>
      <c r="V658" s="133"/>
      <c r="W658" s="133"/>
      <c r="Y658" s="133"/>
      <c r="Z658" s="133"/>
    </row>
    <row r="659" ht="14.25" customHeight="1">
      <c r="D659" s="133"/>
      <c r="E659" s="133"/>
      <c r="G659" s="133"/>
      <c r="L659" s="133"/>
      <c r="M659" s="133"/>
      <c r="N659" s="133"/>
      <c r="O659" s="133"/>
      <c r="P659" s="133"/>
      <c r="Q659" s="133"/>
      <c r="S659" s="133"/>
      <c r="V659" s="133"/>
      <c r="W659" s="133"/>
      <c r="Y659" s="133"/>
      <c r="Z659" s="133"/>
    </row>
    <row r="660" ht="14.25" customHeight="1">
      <c r="D660" s="133"/>
      <c r="E660" s="133"/>
      <c r="G660" s="133"/>
      <c r="L660" s="133"/>
      <c r="M660" s="133"/>
      <c r="N660" s="133"/>
      <c r="O660" s="133"/>
      <c r="P660" s="133"/>
      <c r="Q660" s="133"/>
      <c r="S660" s="133"/>
      <c r="V660" s="133"/>
      <c r="W660" s="133"/>
      <c r="Y660" s="133"/>
      <c r="Z660" s="133"/>
    </row>
    <row r="661" ht="14.25" customHeight="1">
      <c r="D661" s="133"/>
      <c r="E661" s="133"/>
      <c r="G661" s="133"/>
      <c r="L661" s="133"/>
      <c r="M661" s="133"/>
      <c r="N661" s="133"/>
      <c r="O661" s="133"/>
      <c r="P661" s="133"/>
      <c r="Q661" s="133"/>
      <c r="S661" s="133"/>
      <c r="V661" s="133"/>
      <c r="W661" s="133"/>
      <c r="Y661" s="133"/>
      <c r="Z661" s="133"/>
    </row>
    <row r="662" ht="14.25" customHeight="1">
      <c r="D662" s="133"/>
      <c r="E662" s="133"/>
      <c r="G662" s="133"/>
      <c r="L662" s="133"/>
      <c r="M662" s="133"/>
      <c r="N662" s="133"/>
      <c r="O662" s="133"/>
      <c r="P662" s="133"/>
      <c r="Q662" s="133"/>
      <c r="S662" s="133"/>
      <c r="V662" s="133"/>
      <c r="W662" s="133"/>
      <c r="Y662" s="133"/>
      <c r="Z662" s="133"/>
    </row>
    <row r="663" ht="14.25" customHeight="1">
      <c r="D663" s="133"/>
      <c r="E663" s="133"/>
      <c r="G663" s="133"/>
      <c r="L663" s="133"/>
      <c r="M663" s="133"/>
      <c r="N663" s="133"/>
      <c r="O663" s="133"/>
      <c r="P663" s="133"/>
      <c r="Q663" s="133"/>
      <c r="S663" s="133"/>
      <c r="V663" s="133"/>
      <c r="W663" s="133"/>
      <c r="Y663" s="133"/>
      <c r="Z663" s="133"/>
    </row>
    <row r="664" ht="14.25" customHeight="1">
      <c r="D664" s="133"/>
      <c r="E664" s="133"/>
      <c r="G664" s="133"/>
      <c r="L664" s="133"/>
      <c r="M664" s="133"/>
      <c r="N664" s="133"/>
      <c r="O664" s="133"/>
      <c r="P664" s="133"/>
      <c r="Q664" s="133"/>
      <c r="S664" s="133"/>
      <c r="V664" s="133"/>
      <c r="W664" s="133"/>
      <c r="Y664" s="133"/>
      <c r="Z664" s="133"/>
    </row>
    <row r="665" ht="14.25" customHeight="1">
      <c r="D665" s="133"/>
      <c r="E665" s="133"/>
      <c r="G665" s="133"/>
      <c r="L665" s="133"/>
      <c r="M665" s="133"/>
      <c r="N665" s="133"/>
      <c r="O665" s="133"/>
      <c r="P665" s="133"/>
      <c r="Q665" s="133"/>
      <c r="S665" s="133"/>
      <c r="V665" s="133"/>
      <c r="W665" s="133"/>
      <c r="Y665" s="133"/>
      <c r="Z665" s="133"/>
    </row>
    <row r="666" ht="14.25" customHeight="1">
      <c r="D666" s="133"/>
      <c r="E666" s="133"/>
      <c r="G666" s="133"/>
      <c r="L666" s="133"/>
      <c r="M666" s="133"/>
      <c r="N666" s="133"/>
      <c r="O666" s="133"/>
      <c r="P666" s="133"/>
      <c r="Q666" s="133"/>
      <c r="S666" s="133"/>
      <c r="V666" s="133"/>
      <c r="W666" s="133"/>
      <c r="Y666" s="133"/>
      <c r="Z666" s="133"/>
    </row>
    <row r="667" ht="14.25" customHeight="1">
      <c r="D667" s="133"/>
      <c r="E667" s="133"/>
      <c r="G667" s="133"/>
      <c r="L667" s="133"/>
      <c r="M667" s="133"/>
      <c r="N667" s="133"/>
      <c r="O667" s="133"/>
      <c r="P667" s="133"/>
      <c r="Q667" s="133"/>
      <c r="S667" s="133"/>
      <c r="V667" s="133"/>
      <c r="W667" s="133"/>
      <c r="Y667" s="133"/>
      <c r="Z667" s="133"/>
    </row>
    <row r="668" ht="14.25" customHeight="1">
      <c r="D668" s="133"/>
      <c r="E668" s="133"/>
      <c r="G668" s="133"/>
      <c r="L668" s="133"/>
      <c r="M668" s="133"/>
      <c r="N668" s="133"/>
      <c r="O668" s="133"/>
      <c r="P668" s="133"/>
      <c r="Q668" s="133"/>
      <c r="S668" s="133"/>
      <c r="V668" s="133"/>
      <c r="W668" s="133"/>
      <c r="Y668" s="133"/>
      <c r="Z668" s="133"/>
    </row>
    <row r="669" ht="14.25" customHeight="1">
      <c r="D669" s="133"/>
      <c r="E669" s="133"/>
      <c r="G669" s="133"/>
      <c r="L669" s="133"/>
      <c r="M669" s="133"/>
      <c r="N669" s="133"/>
      <c r="O669" s="133"/>
      <c r="P669" s="133"/>
      <c r="Q669" s="133"/>
      <c r="S669" s="133"/>
      <c r="V669" s="133"/>
      <c r="W669" s="133"/>
      <c r="Y669" s="133"/>
      <c r="Z669" s="133"/>
    </row>
    <row r="670" ht="14.25" customHeight="1">
      <c r="D670" s="133"/>
      <c r="E670" s="133"/>
      <c r="G670" s="133"/>
      <c r="L670" s="133"/>
      <c r="M670" s="133"/>
      <c r="N670" s="133"/>
      <c r="O670" s="133"/>
      <c r="P670" s="133"/>
      <c r="Q670" s="133"/>
      <c r="S670" s="133"/>
      <c r="V670" s="133"/>
      <c r="W670" s="133"/>
      <c r="Y670" s="133"/>
      <c r="Z670" s="133"/>
    </row>
    <row r="671" ht="14.25" customHeight="1">
      <c r="D671" s="133"/>
      <c r="E671" s="133"/>
      <c r="G671" s="133"/>
      <c r="L671" s="133"/>
      <c r="M671" s="133"/>
      <c r="N671" s="133"/>
      <c r="O671" s="133"/>
      <c r="P671" s="133"/>
      <c r="Q671" s="133"/>
      <c r="S671" s="133"/>
      <c r="V671" s="133"/>
      <c r="W671" s="133"/>
      <c r="Y671" s="133"/>
      <c r="Z671" s="133"/>
    </row>
    <row r="672" ht="14.25" customHeight="1">
      <c r="D672" s="133"/>
      <c r="E672" s="133"/>
      <c r="G672" s="133"/>
      <c r="L672" s="133"/>
      <c r="M672" s="133"/>
      <c r="N672" s="133"/>
      <c r="O672" s="133"/>
      <c r="P672" s="133"/>
      <c r="Q672" s="133"/>
      <c r="S672" s="133"/>
      <c r="V672" s="133"/>
      <c r="W672" s="133"/>
      <c r="Y672" s="133"/>
      <c r="Z672" s="133"/>
    </row>
    <row r="673" ht="14.25" customHeight="1">
      <c r="D673" s="133"/>
      <c r="E673" s="133"/>
      <c r="G673" s="133"/>
      <c r="L673" s="133"/>
      <c r="M673" s="133"/>
      <c r="N673" s="133"/>
      <c r="O673" s="133"/>
      <c r="P673" s="133"/>
      <c r="Q673" s="133"/>
      <c r="S673" s="133"/>
      <c r="V673" s="133"/>
      <c r="W673" s="133"/>
      <c r="Y673" s="133"/>
      <c r="Z673" s="133"/>
    </row>
    <row r="674" ht="14.25" customHeight="1">
      <c r="D674" s="133"/>
      <c r="E674" s="133"/>
      <c r="G674" s="133"/>
      <c r="L674" s="133"/>
      <c r="M674" s="133"/>
      <c r="N674" s="133"/>
      <c r="O674" s="133"/>
      <c r="P674" s="133"/>
      <c r="Q674" s="133"/>
      <c r="S674" s="133"/>
      <c r="V674" s="133"/>
      <c r="W674" s="133"/>
      <c r="Y674" s="133"/>
      <c r="Z674" s="133"/>
    </row>
    <row r="675" ht="14.25" customHeight="1">
      <c r="D675" s="133"/>
      <c r="E675" s="133"/>
      <c r="G675" s="133"/>
      <c r="L675" s="133"/>
      <c r="M675" s="133"/>
      <c r="N675" s="133"/>
      <c r="O675" s="133"/>
      <c r="P675" s="133"/>
      <c r="Q675" s="133"/>
      <c r="S675" s="133"/>
      <c r="V675" s="133"/>
      <c r="W675" s="133"/>
      <c r="Y675" s="133"/>
      <c r="Z675" s="133"/>
    </row>
    <row r="676" ht="14.25" customHeight="1">
      <c r="D676" s="133"/>
      <c r="E676" s="133"/>
      <c r="G676" s="133"/>
      <c r="L676" s="133"/>
      <c r="M676" s="133"/>
      <c r="N676" s="133"/>
      <c r="O676" s="133"/>
      <c r="P676" s="133"/>
      <c r="Q676" s="133"/>
      <c r="S676" s="133"/>
      <c r="V676" s="133"/>
      <c r="W676" s="133"/>
      <c r="Y676" s="133"/>
      <c r="Z676" s="133"/>
    </row>
    <row r="677" ht="14.25" customHeight="1">
      <c r="D677" s="133"/>
      <c r="E677" s="133"/>
      <c r="G677" s="133"/>
      <c r="L677" s="133"/>
      <c r="M677" s="133"/>
      <c r="N677" s="133"/>
      <c r="O677" s="133"/>
      <c r="P677" s="133"/>
      <c r="Q677" s="133"/>
      <c r="S677" s="133"/>
      <c r="V677" s="133"/>
      <c r="W677" s="133"/>
      <c r="Y677" s="133"/>
      <c r="Z677" s="133"/>
    </row>
    <row r="678" ht="14.25" customHeight="1">
      <c r="D678" s="133"/>
      <c r="E678" s="133"/>
      <c r="G678" s="133"/>
      <c r="L678" s="133"/>
      <c r="M678" s="133"/>
      <c r="N678" s="133"/>
      <c r="O678" s="133"/>
      <c r="P678" s="133"/>
      <c r="Q678" s="133"/>
      <c r="S678" s="133"/>
      <c r="V678" s="133"/>
      <c r="W678" s="133"/>
      <c r="Y678" s="133"/>
      <c r="Z678" s="133"/>
    </row>
    <row r="679" ht="14.25" customHeight="1">
      <c r="D679" s="133"/>
      <c r="E679" s="133"/>
      <c r="G679" s="133"/>
      <c r="L679" s="133"/>
      <c r="M679" s="133"/>
      <c r="N679" s="133"/>
      <c r="O679" s="133"/>
      <c r="P679" s="133"/>
      <c r="Q679" s="133"/>
      <c r="S679" s="133"/>
      <c r="V679" s="133"/>
      <c r="W679" s="133"/>
      <c r="Y679" s="133"/>
      <c r="Z679" s="133"/>
    </row>
    <row r="680" ht="14.25" customHeight="1">
      <c r="D680" s="133"/>
      <c r="E680" s="133"/>
      <c r="G680" s="133"/>
      <c r="L680" s="133"/>
      <c r="M680" s="133"/>
      <c r="N680" s="133"/>
      <c r="O680" s="133"/>
      <c r="P680" s="133"/>
      <c r="Q680" s="133"/>
      <c r="S680" s="133"/>
      <c r="V680" s="133"/>
      <c r="W680" s="133"/>
      <c r="Y680" s="133"/>
      <c r="Z680" s="133"/>
    </row>
    <row r="681" ht="14.25" customHeight="1">
      <c r="D681" s="133"/>
      <c r="E681" s="133"/>
      <c r="G681" s="133"/>
      <c r="L681" s="133"/>
      <c r="M681" s="133"/>
      <c r="N681" s="133"/>
      <c r="O681" s="133"/>
      <c r="P681" s="133"/>
      <c r="Q681" s="133"/>
      <c r="S681" s="133"/>
      <c r="V681" s="133"/>
      <c r="W681" s="133"/>
      <c r="Y681" s="133"/>
      <c r="Z681" s="133"/>
    </row>
    <row r="682" ht="14.25" customHeight="1">
      <c r="D682" s="133"/>
      <c r="E682" s="133"/>
      <c r="G682" s="133"/>
      <c r="L682" s="133"/>
      <c r="M682" s="133"/>
      <c r="N682" s="133"/>
      <c r="O682" s="133"/>
      <c r="P682" s="133"/>
      <c r="Q682" s="133"/>
      <c r="S682" s="133"/>
      <c r="V682" s="133"/>
      <c r="W682" s="133"/>
      <c r="Y682" s="133"/>
      <c r="Z682" s="133"/>
    </row>
    <row r="683" ht="14.25" customHeight="1">
      <c r="D683" s="133"/>
      <c r="E683" s="133"/>
      <c r="G683" s="133"/>
      <c r="L683" s="133"/>
      <c r="M683" s="133"/>
      <c r="N683" s="133"/>
      <c r="O683" s="133"/>
      <c r="P683" s="133"/>
      <c r="Q683" s="133"/>
      <c r="S683" s="133"/>
      <c r="V683" s="133"/>
      <c r="W683" s="133"/>
      <c r="Y683" s="133"/>
      <c r="Z683" s="133"/>
    </row>
    <row r="684" ht="14.25" customHeight="1">
      <c r="D684" s="133"/>
      <c r="E684" s="133"/>
      <c r="G684" s="133"/>
      <c r="L684" s="133"/>
      <c r="M684" s="133"/>
      <c r="N684" s="133"/>
      <c r="O684" s="133"/>
      <c r="P684" s="133"/>
      <c r="Q684" s="133"/>
      <c r="S684" s="133"/>
      <c r="V684" s="133"/>
      <c r="W684" s="133"/>
      <c r="Y684" s="133"/>
      <c r="Z684" s="133"/>
    </row>
    <row r="685" ht="14.25" customHeight="1">
      <c r="D685" s="133"/>
      <c r="E685" s="133"/>
      <c r="G685" s="133"/>
      <c r="L685" s="133"/>
      <c r="M685" s="133"/>
      <c r="N685" s="133"/>
      <c r="O685" s="133"/>
      <c r="P685" s="133"/>
      <c r="Q685" s="133"/>
      <c r="S685" s="133"/>
      <c r="V685" s="133"/>
      <c r="W685" s="133"/>
      <c r="Y685" s="133"/>
      <c r="Z685" s="133"/>
    </row>
    <row r="686" ht="14.25" customHeight="1">
      <c r="D686" s="133"/>
      <c r="E686" s="133"/>
      <c r="G686" s="133"/>
      <c r="L686" s="133"/>
      <c r="M686" s="133"/>
      <c r="N686" s="133"/>
      <c r="O686" s="133"/>
      <c r="P686" s="133"/>
      <c r="Q686" s="133"/>
      <c r="S686" s="133"/>
      <c r="V686" s="133"/>
      <c r="W686" s="133"/>
      <c r="Y686" s="133"/>
      <c r="Z686" s="133"/>
    </row>
    <row r="687" ht="14.25" customHeight="1">
      <c r="D687" s="133"/>
      <c r="E687" s="133"/>
      <c r="G687" s="133"/>
      <c r="L687" s="133"/>
      <c r="M687" s="133"/>
      <c r="N687" s="133"/>
      <c r="O687" s="133"/>
      <c r="P687" s="133"/>
      <c r="Q687" s="133"/>
      <c r="S687" s="133"/>
      <c r="V687" s="133"/>
      <c r="W687" s="133"/>
      <c r="Y687" s="133"/>
      <c r="Z687" s="133"/>
    </row>
    <row r="688" ht="14.25" customHeight="1">
      <c r="D688" s="133"/>
      <c r="E688" s="133"/>
      <c r="G688" s="133"/>
      <c r="L688" s="133"/>
      <c r="M688" s="133"/>
      <c r="N688" s="133"/>
      <c r="O688" s="133"/>
      <c r="P688" s="133"/>
      <c r="Q688" s="133"/>
      <c r="S688" s="133"/>
      <c r="V688" s="133"/>
      <c r="W688" s="133"/>
      <c r="Y688" s="133"/>
      <c r="Z688" s="133"/>
    </row>
    <row r="689" ht="14.25" customHeight="1">
      <c r="D689" s="133"/>
      <c r="E689" s="133"/>
      <c r="G689" s="133"/>
      <c r="L689" s="133"/>
      <c r="M689" s="133"/>
      <c r="N689" s="133"/>
      <c r="O689" s="133"/>
      <c r="P689" s="133"/>
      <c r="Q689" s="133"/>
      <c r="S689" s="133"/>
      <c r="V689" s="133"/>
      <c r="W689" s="133"/>
      <c r="Y689" s="133"/>
      <c r="Z689" s="133"/>
    </row>
    <row r="690" ht="14.25" customHeight="1">
      <c r="D690" s="133"/>
      <c r="E690" s="133"/>
      <c r="G690" s="133"/>
      <c r="L690" s="133"/>
      <c r="M690" s="133"/>
      <c r="N690" s="133"/>
      <c r="O690" s="133"/>
      <c r="P690" s="133"/>
      <c r="Q690" s="133"/>
      <c r="S690" s="133"/>
      <c r="V690" s="133"/>
      <c r="W690" s="133"/>
      <c r="Y690" s="133"/>
      <c r="Z690" s="133"/>
    </row>
    <row r="691" ht="14.25" customHeight="1">
      <c r="D691" s="133"/>
      <c r="E691" s="133"/>
      <c r="G691" s="133"/>
      <c r="L691" s="133"/>
      <c r="M691" s="133"/>
      <c r="N691" s="133"/>
      <c r="O691" s="133"/>
      <c r="P691" s="133"/>
      <c r="Q691" s="133"/>
      <c r="S691" s="133"/>
      <c r="V691" s="133"/>
      <c r="W691" s="133"/>
      <c r="Y691" s="133"/>
      <c r="Z691" s="133"/>
    </row>
    <row r="692" ht="14.25" customHeight="1">
      <c r="D692" s="133"/>
      <c r="E692" s="133"/>
      <c r="G692" s="133"/>
      <c r="L692" s="133"/>
      <c r="M692" s="133"/>
      <c r="N692" s="133"/>
      <c r="O692" s="133"/>
      <c r="P692" s="133"/>
      <c r="Q692" s="133"/>
      <c r="S692" s="133"/>
      <c r="V692" s="133"/>
      <c r="W692" s="133"/>
      <c r="Y692" s="133"/>
      <c r="Z692" s="133"/>
    </row>
    <row r="693" ht="14.25" customHeight="1">
      <c r="D693" s="133"/>
      <c r="E693" s="133"/>
      <c r="G693" s="133"/>
      <c r="L693" s="133"/>
      <c r="M693" s="133"/>
      <c r="N693" s="133"/>
      <c r="O693" s="133"/>
      <c r="P693" s="133"/>
      <c r="Q693" s="133"/>
      <c r="S693" s="133"/>
      <c r="V693" s="133"/>
      <c r="W693" s="133"/>
      <c r="Y693" s="133"/>
      <c r="Z693" s="133"/>
    </row>
    <row r="694" ht="14.25" customHeight="1">
      <c r="D694" s="133"/>
      <c r="E694" s="133"/>
      <c r="G694" s="133"/>
      <c r="L694" s="133"/>
      <c r="M694" s="133"/>
      <c r="N694" s="133"/>
      <c r="O694" s="133"/>
      <c r="P694" s="133"/>
      <c r="Q694" s="133"/>
      <c r="S694" s="133"/>
      <c r="V694" s="133"/>
      <c r="W694" s="133"/>
      <c r="Y694" s="133"/>
      <c r="Z694" s="133"/>
    </row>
    <row r="695" ht="14.25" customHeight="1">
      <c r="D695" s="133"/>
      <c r="E695" s="133"/>
      <c r="G695" s="133"/>
      <c r="L695" s="133"/>
      <c r="M695" s="133"/>
      <c r="N695" s="133"/>
      <c r="O695" s="133"/>
      <c r="P695" s="133"/>
      <c r="Q695" s="133"/>
      <c r="S695" s="133"/>
      <c r="V695" s="133"/>
      <c r="W695" s="133"/>
      <c r="Y695" s="133"/>
      <c r="Z695" s="133"/>
    </row>
    <row r="696" ht="14.25" customHeight="1">
      <c r="D696" s="133"/>
      <c r="E696" s="133"/>
      <c r="G696" s="133"/>
      <c r="L696" s="133"/>
      <c r="M696" s="133"/>
      <c r="N696" s="133"/>
      <c r="O696" s="133"/>
      <c r="P696" s="133"/>
      <c r="Q696" s="133"/>
      <c r="S696" s="133"/>
      <c r="V696" s="133"/>
      <c r="W696" s="133"/>
      <c r="Y696" s="133"/>
      <c r="Z696" s="133"/>
    </row>
    <row r="697" ht="14.25" customHeight="1">
      <c r="D697" s="133"/>
      <c r="E697" s="133"/>
      <c r="G697" s="133"/>
      <c r="L697" s="133"/>
      <c r="M697" s="133"/>
      <c r="N697" s="133"/>
      <c r="O697" s="133"/>
      <c r="P697" s="133"/>
      <c r="Q697" s="133"/>
      <c r="S697" s="133"/>
      <c r="V697" s="133"/>
      <c r="W697" s="133"/>
      <c r="Y697" s="133"/>
      <c r="Z697" s="133"/>
    </row>
    <row r="698" ht="14.25" customHeight="1">
      <c r="D698" s="133"/>
      <c r="E698" s="133"/>
      <c r="G698" s="133"/>
      <c r="L698" s="133"/>
      <c r="M698" s="133"/>
      <c r="N698" s="133"/>
      <c r="O698" s="133"/>
      <c r="P698" s="133"/>
      <c r="Q698" s="133"/>
      <c r="S698" s="133"/>
      <c r="V698" s="133"/>
      <c r="W698" s="133"/>
      <c r="Y698" s="133"/>
      <c r="Z698" s="133"/>
    </row>
    <row r="699" ht="14.25" customHeight="1">
      <c r="D699" s="133"/>
      <c r="E699" s="133"/>
      <c r="G699" s="133"/>
      <c r="L699" s="133"/>
      <c r="M699" s="133"/>
      <c r="N699" s="133"/>
      <c r="O699" s="133"/>
      <c r="P699" s="133"/>
      <c r="Q699" s="133"/>
      <c r="S699" s="133"/>
      <c r="V699" s="133"/>
      <c r="W699" s="133"/>
      <c r="Y699" s="133"/>
      <c r="Z699" s="133"/>
    </row>
    <row r="700" ht="14.25" customHeight="1">
      <c r="D700" s="133"/>
      <c r="E700" s="133"/>
      <c r="G700" s="133"/>
      <c r="L700" s="133"/>
      <c r="M700" s="133"/>
      <c r="N700" s="133"/>
      <c r="O700" s="133"/>
      <c r="P700" s="133"/>
      <c r="Q700" s="133"/>
      <c r="S700" s="133"/>
      <c r="V700" s="133"/>
      <c r="W700" s="133"/>
      <c r="Y700" s="133"/>
      <c r="Z700" s="133"/>
    </row>
    <row r="701" ht="14.25" customHeight="1">
      <c r="D701" s="133"/>
      <c r="E701" s="133"/>
      <c r="G701" s="133"/>
      <c r="L701" s="133"/>
      <c r="M701" s="133"/>
      <c r="N701" s="133"/>
      <c r="O701" s="133"/>
      <c r="P701" s="133"/>
      <c r="Q701" s="133"/>
      <c r="S701" s="133"/>
      <c r="V701" s="133"/>
      <c r="W701" s="133"/>
      <c r="Y701" s="133"/>
      <c r="Z701" s="133"/>
    </row>
    <row r="702" ht="14.25" customHeight="1">
      <c r="D702" s="133"/>
      <c r="E702" s="133"/>
      <c r="G702" s="133"/>
      <c r="L702" s="133"/>
      <c r="M702" s="133"/>
      <c r="N702" s="133"/>
      <c r="O702" s="133"/>
      <c r="P702" s="133"/>
      <c r="Q702" s="133"/>
      <c r="S702" s="133"/>
      <c r="V702" s="133"/>
      <c r="W702" s="133"/>
      <c r="Y702" s="133"/>
      <c r="Z702" s="133"/>
    </row>
    <row r="703" ht="14.25" customHeight="1">
      <c r="D703" s="133"/>
      <c r="E703" s="133"/>
      <c r="G703" s="133"/>
      <c r="L703" s="133"/>
      <c r="M703" s="133"/>
      <c r="N703" s="133"/>
      <c r="O703" s="133"/>
      <c r="P703" s="133"/>
      <c r="Q703" s="133"/>
      <c r="S703" s="133"/>
      <c r="V703" s="133"/>
      <c r="W703" s="133"/>
      <c r="Y703" s="133"/>
      <c r="Z703" s="133"/>
    </row>
    <row r="704" ht="14.25" customHeight="1">
      <c r="D704" s="133"/>
      <c r="E704" s="133"/>
      <c r="G704" s="133"/>
      <c r="L704" s="133"/>
      <c r="M704" s="133"/>
      <c r="N704" s="133"/>
      <c r="O704" s="133"/>
      <c r="P704" s="133"/>
      <c r="Q704" s="133"/>
      <c r="S704" s="133"/>
      <c r="V704" s="133"/>
      <c r="W704" s="133"/>
      <c r="Y704" s="133"/>
      <c r="Z704" s="133"/>
    </row>
    <row r="705" ht="14.25" customHeight="1">
      <c r="D705" s="133"/>
      <c r="E705" s="133"/>
      <c r="G705" s="133"/>
      <c r="L705" s="133"/>
      <c r="M705" s="133"/>
      <c r="N705" s="133"/>
      <c r="O705" s="133"/>
      <c r="P705" s="133"/>
      <c r="Q705" s="133"/>
      <c r="S705" s="133"/>
      <c r="V705" s="133"/>
      <c r="W705" s="133"/>
      <c r="Y705" s="133"/>
      <c r="Z705" s="133"/>
    </row>
    <row r="706" ht="14.25" customHeight="1">
      <c r="D706" s="133"/>
      <c r="E706" s="133"/>
      <c r="G706" s="133"/>
      <c r="L706" s="133"/>
      <c r="M706" s="133"/>
      <c r="N706" s="133"/>
      <c r="O706" s="133"/>
      <c r="P706" s="133"/>
      <c r="Q706" s="133"/>
      <c r="S706" s="133"/>
      <c r="V706" s="133"/>
      <c r="W706" s="133"/>
      <c r="Y706" s="133"/>
      <c r="Z706" s="133"/>
    </row>
    <row r="707" ht="14.25" customHeight="1">
      <c r="D707" s="133"/>
      <c r="E707" s="133"/>
      <c r="G707" s="133"/>
      <c r="L707" s="133"/>
      <c r="M707" s="133"/>
      <c r="N707" s="133"/>
      <c r="O707" s="133"/>
      <c r="P707" s="133"/>
      <c r="Q707" s="133"/>
      <c r="S707" s="133"/>
      <c r="V707" s="133"/>
      <c r="W707" s="133"/>
      <c r="Y707" s="133"/>
      <c r="Z707" s="133"/>
    </row>
    <row r="708" ht="14.25" customHeight="1">
      <c r="D708" s="133"/>
      <c r="E708" s="133"/>
      <c r="G708" s="133"/>
      <c r="L708" s="133"/>
      <c r="M708" s="133"/>
      <c r="N708" s="133"/>
      <c r="O708" s="133"/>
      <c r="P708" s="133"/>
      <c r="Q708" s="133"/>
      <c r="S708" s="133"/>
      <c r="V708" s="133"/>
      <c r="W708" s="133"/>
      <c r="Y708" s="133"/>
      <c r="Z708" s="133"/>
    </row>
    <row r="709" ht="14.25" customHeight="1">
      <c r="D709" s="133"/>
      <c r="E709" s="133"/>
      <c r="G709" s="133"/>
      <c r="L709" s="133"/>
      <c r="M709" s="133"/>
      <c r="N709" s="133"/>
      <c r="O709" s="133"/>
      <c r="P709" s="133"/>
      <c r="Q709" s="133"/>
      <c r="S709" s="133"/>
      <c r="V709" s="133"/>
      <c r="W709" s="133"/>
      <c r="Y709" s="133"/>
      <c r="Z709" s="133"/>
    </row>
    <row r="710" ht="14.25" customHeight="1">
      <c r="D710" s="133"/>
      <c r="E710" s="133"/>
      <c r="G710" s="133"/>
      <c r="L710" s="133"/>
      <c r="M710" s="133"/>
      <c r="N710" s="133"/>
      <c r="O710" s="133"/>
      <c r="P710" s="133"/>
      <c r="Q710" s="133"/>
      <c r="S710" s="133"/>
      <c r="V710" s="133"/>
      <c r="W710" s="133"/>
      <c r="Y710" s="133"/>
      <c r="Z710" s="133"/>
    </row>
    <row r="711" ht="14.25" customHeight="1">
      <c r="D711" s="133"/>
      <c r="E711" s="133"/>
      <c r="G711" s="133"/>
      <c r="L711" s="133"/>
      <c r="M711" s="133"/>
      <c r="N711" s="133"/>
      <c r="O711" s="133"/>
      <c r="P711" s="133"/>
      <c r="Q711" s="133"/>
      <c r="S711" s="133"/>
      <c r="V711" s="133"/>
      <c r="W711" s="133"/>
      <c r="Y711" s="133"/>
      <c r="Z711" s="133"/>
    </row>
    <row r="712" ht="14.25" customHeight="1">
      <c r="D712" s="133"/>
      <c r="E712" s="133"/>
      <c r="G712" s="133"/>
      <c r="L712" s="133"/>
      <c r="M712" s="133"/>
      <c r="N712" s="133"/>
      <c r="O712" s="133"/>
      <c r="P712" s="133"/>
      <c r="Q712" s="133"/>
      <c r="S712" s="133"/>
      <c r="V712" s="133"/>
      <c r="W712" s="133"/>
      <c r="Y712" s="133"/>
      <c r="Z712" s="133"/>
    </row>
    <row r="713" ht="14.25" customHeight="1">
      <c r="D713" s="133"/>
      <c r="E713" s="133"/>
      <c r="G713" s="133"/>
      <c r="L713" s="133"/>
      <c r="M713" s="133"/>
      <c r="N713" s="133"/>
      <c r="O713" s="133"/>
      <c r="P713" s="133"/>
      <c r="Q713" s="133"/>
      <c r="S713" s="133"/>
      <c r="V713" s="133"/>
      <c r="W713" s="133"/>
      <c r="Y713" s="133"/>
      <c r="Z713" s="133"/>
    </row>
    <row r="714" ht="14.25" customHeight="1">
      <c r="D714" s="133"/>
      <c r="E714" s="133"/>
      <c r="G714" s="133"/>
      <c r="L714" s="133"/>
      <c r="M714" s="133"/>
      <c r="N714" s="133"/>
      <c r="O714" s="133"/>
      <c r="P714" s="133"/>
      <c r="Q714" s="133"/>
      <c r="S714" s="133"/>
      <c r="V714" s="133"/>
      <c r="W714" s="133"/>
      <c r="Y714" s="133"/>
      <c r="Z714" s="133"/>
    </row>
    <row r="715" ht="14.25" customHeight="1">
      <c r="D715" s="133"/>
      <c r="E715" s="133"/>
      <c r="G715" s="133"/>
      <c r="L715" s="133"/>
      <c r="M715" s="133"/>
      <c r="N715" s="133"/>
      <c r="O715" s="133"/>
      <c r="P715" s="133"/>
      <c r="Q715" s="133"/>
      <c r="S715" s="133"/>
      <c r="V715" s="133"/>
      <c r="W715" s="133"/>
      <c r="Y715" s="133"/>
      <c r="Z715" s="133"/>
    </row>
    <row r="716" ht="14.25" customHeight="1">
      <c r="D716" s="133"/>
      <c r="E716" s="133"/>
      <c r="G716" s="133"/>
      <c r="L716" s="133"/>
      <c r="M716" s="133"/>
      <c r="N716" s="133"/>
      <c r="O716" s="133"/>
      <c r="P716" s="133"/>
      <c r="Q716" s="133"/>
      <c r="S716" s="133"/>
      <c r="V716" s="133"/>
      <c r="W716" s="133"/>
      <c r="Y716" s="133"/>
      <c r="Z716" s="133"/>
    </row>
    <row r="717" ht="14.25" customHeight="1">
      <c r="D717" s="133"/>
      <c r="E717" s="133"/>
      <c r="G717" s="133"/>
      <c r="L717" s="133"/>
      <c r="M717" s="133"/>
      <c r="N717" s="133"/>
      <c r="O717" s="133"/>
      <c r="P717" s="133"/>
      <c r="Q717" s="133"/>
      <c r="S717" s="133"/>
      <c r="V717" s="133"/>
      <c r="W717" s="133"/>
      <c r="Y717" s="133"/>
      <c r="Z717" s="133"/>
    </row>
    <row r="718" ht="14.25" customHeight="1">
      <c r="D718" s="133"/>
      <c r="E718" s="133"/>
      <c r="G718" s="133"/>
      <c r="L718" s="133"/>
      <c r="M718" s="133"/>
      <c r="N718" s="133"/>
      <c r="O718" s="133"/>
      <c r="P718" s="133"/>
      <c r="Q718" s="133"/>
      <c r="S718" s="133"/>
      <c r="V718" s="133"/>
      <c r="W718" s="133"/>
      <c r="Y718" s="133"/>
      <c r="Z718" s="133"/>
    </row>
    <row r="719" ht="14.25" customHeight="1">
      <c r="D719" s="133"/>
      <c r="E719" s="133"/>
      <c r="G719" s="133"/>
      <c r="L719" s="133"/>
      <c r="M719" s="133"/>
      <c r="N719" s="133"/>
      <c r="O719" s="133"/>
      <c r="P719" s="133"/>
      <c r="Q719" s="133"/>
      <c r="S719" s="133"/>
      <c r="V719" s="133"/>
      <c r="W719" s="133"/>
      <c r="Y719" s="133"/>
      <c r="Z719" s="133"/>
    </row>
    <row r="720" ht="14.25" customHeight="1">
      <c r="D720" s="133"/>
      <c r="E720" s="133"/>
      <c r="G720" s="133"/>
      <c r="L720" s="133"/>
      <c r="M720" s="133"/>
      <c r="N720" s="133"/>
      <c r="O720" s="133"/>
      <c r="P720" s="133"/>
      <c r="Q720" s="133"/>
      <c r="S720" s="133"/>
      <c r="V720" s="133"/>
      <c r="W720" s="133"/>
      <c r="Y720" s="133"/>
      <c r="Z720" s="133"/>
    </row>
    <row r="721" ht="14.25" customHeight="1">
      <c r="D721" s="133"/>
      <c r="E721" s="133"/>
      <c r="G721" s="133"/>
      <c r="L721" s="133"/>
      <c r="M721" s="133"/>
      <c r="N721" s="133"/>
      <c r="O721" s="133"/>
      <c r="P721" s="133"/>
      <c r="Q721" s="133"/>
      <c r="S721" s="133"/>
      <c r="V721" s="133"/>
      <c r="W721" s="133"/>
      <c r="Y721" s="133"/>
      <c r="Z721" s="133"/>
    </row>
    <row r="722" ht="14.25" customHeight="1">
      <c r="D722" s="133"/>
      <c r="E722" s="133"/>
      <c r="G722" s="133"/>
      <c r="L722" s="133"/>
      <c r="M722" s="133"/>
      <c r="N722" s="133"/>
      <c r="O722" s="133"/>
      <c r="P722" s="133"/>
      <c r="Q722" s="133"/>
      <c r="S722" s="133"/>
      <c r="V722" s="133"/>
      <c r="W722" s="133"/>
      <c r="Y722" s="133"/>
      <c r="Z722" s="133"/>
    </row>
    <row r="723" ht="14.25" customHeight="1">
      <c r="D723" s="133"/>
      <c r="E723" s="133"/>
      <c r="G723" s="133"/>
      <c r="L723" s="133"/>
      <c r="M723" s="133"/>
      <c r="N723" s="133"/>
      <c r="O723" s="133"/>
      <c r="P723" s="133"/>
      <c r="Q723" s="133"/>
      <c r="S723" s="133"/>
      <c r="V723" s="133"/>
      <c r="W723" s="133"/>
      <c r="Y723" s="133"/>
      <c r="Z723" s="133"/>
    </row>
    <row r="724" ht="14.25" customHeight="1">
      <c r="D724" s="133"/>
      <c r="E724" s="133"/>
      <c r="G724" s="133"/>
      <c r="L724" s="133"/>
      <c r="M724" s="133"/>
      <c r="N724" s="133"/>
      <c r="O724" s="133"/>
      <c r="P724" s="133"/>
      <c r="Q724" s="133"/>
      <c r="S724" s="133"/>
      <c r="V724" s="133"/>
      <c r="W724" s="133"/>
      <c r="Y724" s="133"/>
      <c r="Z724" s="133"/>
    </row>
    <row r="725" ht="14.25" customHeight="1">
      <c r="D725" s="133"/>
      <c r="E725" s="133"/>
      <c r="G725" s="133"/>
      <c r="L725" s="133"/>
      <c r="M725" s="133"/>
      <c r="N725" s="133"/>
      <c r="O725" s="133"/>
      <c r="P725" s="133"/>
      <c r="Q725" s="133"/>
      <c r="S725" s="133"/>
      <c r="V725" s="133"/>
      <c r="W725" s="133"/>
      <c r="Y725" s="133"/>
      <c r="Z725" s="133"/>
    </row>
    <row r="726" ht="14.25" customHeight="1">
      <c r="D726" s="133"/>
      <c r="E726" s="133"/>
      <c r="G726" s="133"/>
      <c r="L726" s="133"/>
      <c r="M726" s="133"/>
      <c r="N726" s="133"/>
      <c r="O726" s="133"/>
      <c r="P726" s="133"/>
      <c r="Q726" s="133"/>
      <c r="S726" s="133"/>
      <c r="V726" s="133"/>
      <c r="W726" s="133"/>
      <c r="Y726" s="133"/>
      <c r="Z726" s="133"/>
    </row>
    <row r="727" ht="14.25" customHeight="1">
      <c r="D727" s="133"/>
      <c r="E727" s="133"/>
      <c r="G727" s="133"/>
      <c r="L727" s="133"/>
      <c r="M727" s="133"/>
      <c r="N727" s="133"/>
      <c r="O727" s="133"/>
      <c r="P727" s="133"/>
      <c r="Q727" s="133"/>
      <c r="S727" s="133"/>
      <c r="V727" s="133"/>
      <c r="W727" s="133"/>
      <c r="Y727" s="133"/>
      <c r="Z727" s="133"/>
    </row>
    <row r="728" ht="14.25" customHeight="1">
      <c r="D728" s="133"/>
      <c r="E728" s="133"/>
      <c r="G728" s="133"/>
      <c r="L728" s="133"/>
      <c r="M728" s="133"/>
      <c r="N728" s="133"/>
      <c r="O728" s="133"/>
      <c r="P728" s="133"/>
      <c r="Q728" s="133"/>
      <c r="S728" s="133"/>
      <c r="V728" s="133"/>
      <c r="W728" s="133"/>
      <c r="Y728" s="133"/>
      <c r="Z728" s="133"/>
    </row>
    <row r="729" ht="14.25" customHeight="1">
      <c r="D729" s="133"/>
      <c r="E729" s="133"/>
      <c r="G729" s="133"/>
      <c r="L729" s="133"/>
      <c r="M729" s="133"/>
      <c r="N729" s="133"/>
      <c r="O729" s="133"/>
      <c r="P729" s="133"/>
      <c r="Q729" s="133"/>
      <c r="S729" s="133"/>
      <c r="V729" s="133"/>
      <c r="W729" s="133"/>
      <c r="Y729" s="133"/>
      <c r="Z729" s="133"/>
    </row>
    <row r="730" ht="14.25" customHeight="1">
      <c r="D730" s="133"/>
      <c r="E730" s="133"/>
      <c r="G730" s="133"/>
      <c r="L730" s="133"/>
      <c r="M730" s="133"/>
      <c r="N730" s="133"/>
      <c r="O730" s="133"/>
      <c r="P730" s="133"/>
      <c r="Q730" s="133"/>
      <c r="S730" s="133"/>
      <c r="V730" s="133"/>
      <c r="W730" s="133"/>
      <c r="Y730" s="133"/>
      <c r="Z730" s="133"/>
    </row>
    <row r="731" ht="14.25" customHeight="1">
      <c r="D731" s="133"/>
      <c r="E731" s="133"/>
      <c r="G731" s="133"/>
      <c r="L731" s="133"/>
      <c r="M731" s="133"/>
      <c r="N731" s="133"/>
      <c r="O731" s="133"/>
      <c r="P731" s="133"/>
      <c r="Q731" s="133"/>
      <c r="S731" s="133"/>
      <c r="V731" s="133"/>
      <c r="W731" s="133"/>
      <c r="Y731" s="133"/>
      <c r="Z731" s="133"/>
    </row>
    <row r="732" ht="14.25" customHeight="1">
      <c r="D732" s="133"/>
      <c r="E732" s="133"/>
      <c r="G732" s="133"/>
      <c r="L732" s="133"/>
      <c r="M732" s="133"/>
      <c r="N732" s="133"/>
      <c r="O732" s="133"/>
      <c r="P732" s="133"/>
      <c r="Q732" s="133"/>
      <c r="S732" s="133"/>
      <c r="V732" s="133"/>
      <c r="W732" s="133"/>
      <c r="Y732" s="133"/>
      <c r="Z732" s="133"/>
    </row>
    <row r="733" ht="14.25" customHeight="1">
      <c r="D733" s="133"/>
      <c r="E733" s="133"/>
      <c r="G733" s="133"/>
      <c r="L733" s="133"/>
      <c r="M733" s="133"/>
      <c r="N733" s="133"/>
      <c r="O733" s="133"/>
      <c r="P733" s="133"/>
      <c r="Q733" s="133"/>
      <c r="S733" s="133"/>
      <c r="V733" s="133"/>
      <c r="W733" s="133"/>
      <c r="Y733" s="133"/>
      <c r="Z733" s="133"/>
    </row>
    <row r="734" ht="14.25" customHeight="1">
      <c r="D734" s="133"/>
      <c r="E734" s="133"/>
      <c r="G734" s="133"/>
      <c r="L734" s="133"/>
      <c r="M734" s="133"/>
      <c r="N734" s="133"/>
      <c r="O734" s="133"/>
      <c r="P734" s="133"/>
      <c r="Q734" s="133"/>
      <c r="S734" s="133"/>
      <c r="V734" s="133"/>
      <c r="W734" s="133"/>
      <c r="Y734" s="133"/>
      <c r="Z734" s="133"/>
    </row>
    <row r="735" ht="14.25" customHeight="1">
      <c r="D735" s="133"/>
      <c r="E735" s="133"/>
      <c r="G735" s="133"/>
      <c r="L735" s="133"/>
      <c r="M735" s="133"/>
      <c r="N735" s="133"/>
      <c r="O735" s="133"/>
      <c r="P735" s="133"/>
      <c r="Q735" s="133"/>
      <c r="S735" s="133"/>
      <c r="V735" s="133"/>
      <c r="W735" s="133"/>
      <c r="Y735" s="133"/>
      <c r="Z735" s="133"/>
    </row>
    <row r="736" ht="14.25" customHeight="1">
      <c r="D736" s="133"/>
      <c r="E736" s="133"/>
      <c r="G736" s="133"/>
      <c r="L736" s="133"/>
      <c r="M736" s="133"/>
      <c r="N736" s="133"/>
      <c r="O736" s="133"/>
      <c r="P736" s="133"/>
      <c r="Q736" s="133"/>
      <c r="S736" s="133"/>
      <c r="V736" s="133"/>
      <c r="W736" s="133"/>
      <c r="Y736" s="133"/>
      <c r="Z736" s="133"/>
    </row>
    <row r="737" ht="14.25" customHeight="1">
      <c r="D737" s="133"/>
      <c r="E737" s="133"/>
      <c r="G737" s="133"/>
      <c r="L737" s="133"/>
      <c r="M737" s="133"/>
      <c r="N737" s="133"/>
      <c r="O737" s="133"/>
      <c r="P737" s="133"/>
      <c r="Q737" s="133"/>
      <c r="S737" s="133"/>
      <c r="V737" s="133"/>
      <c r="W737" s="133"/>
      <c r="Y737" s="133"/>
      <c r="Z737" s="133"/>
    </row>
    <row r="738" ht="14.25" customHeight="1">
      <c r="D738" s="133"/>
      <c r="E738" s="133"/>
      <c r="G738" s="133"/>
      <c r="L738" s="133"/>
      <c r="M738" s="133"/>
      <c r="N738" s="133"/>
      <c r="O738" s="133"/>
      <c r="P738" s="133"/>
      <c r="Q738" s="133"/>
      <c r="S738" s="133"/>
      <c r="V738" s="133"/>
      <c r="W738" s="133"/>
      <c r="Y738" s="133"/>
      <c r="Z738" s="133"/>
    </row>
    <row r="739" ht="14.25" customHeight="1">
      <c r="D739" s="133"/>
      <c r="E739" s="133"/>
      <c r="G739" s="133"/>
      <c r="L739" s="133"/>
      <c r="M739" s="133"/>
      <c r="N739" s="133"/>
      <c r="O739" s="133"/>
      <c r="P739" s="133"/>
      <c r="Q739" s="133"/>
      <c r="S739" s="133"/>
      <c r="V739" s="133"/>
      <c r="W739" s="133"/>
      <c r="Y739" s="133"/>
      <c r="Z739" s="133"/>
    </row>
    <row r="740" ht="14.25" customHeight="1">
      <c r="D740" s="133"/>
      <c r="E740" s="133"/>
      <c r="G740" s="133"/>
      <c r="L740" s="133"/>
      <c r="M740" s="133"/>
      <c r="N740" s="133"/>
      <c r="O740" s="133"/>
      <c r="P740" s="133"/>
      <c r="Q740" s="133"/>
      <c r="S740" s="133"/>
      <c r="V740" s="133"/>
      <c r="W740" s="133"/>
      <c r="Y740" s="133"/>
      <c r="Z740" s="133"/>
    </row>
    <row r="741" ht="14.25" customHeight="1">
      <c r="D741" s="133"/>
      <c r="E741" s="133"/>
      <c r="G741" s="133"/>
      <c r="L741" s="133"/>
      <c r="M741" s="133"/>
      <c r="N741" s="133"/>
      <c r="O741" s="133"/>
      <c r="P741" s="133"/>
      <c r="Q741" s="133"/>
      <c r="S741" s="133"/>
      <c r="V741" s="133"/>
      <c r="W741" s="133"/>
      <c r="Y741" s="133"/>
      <c r="Z741" s="133"/>
    </row>
    <row r="742" ht="14.25" customHeight="1">
      <c r="D742" s="133"/>
      <c r="E742" s="133"/>
      <c r="G742" s="133"/>
      <c r="L742" s="133"/>
      <c r="M742" s="133"/>
      <c r="N742" s="133"/>
      <c r="O742" s="133"/>
      <c r="P742" s="133"/>
      <c r="Q742" s="133"/>
      <c r="S742" s="133"/>
      <c r="V742" s="133"/>
      <c r="W742" s="133"/>
      <c r="Y742" s="133"/>
      <c r="Z742" s="133"/>
    </row>
    <row r="743" ht="14.25" customHeight="1">
      <c r="D743" s="133"/>
      <c r="E743" s="133"/>
      <c r="G743" s="133"/>
      <c r="L743" s="133"/>
      <c r="M743" s="133"/>
      <c r="N743" s="133"/>
      <c r="O743" s="133"/>
      <c r="P743" s="133"/>
      <c r="Q743" s="133"/>
      <c r="S743" s="133"/>
      <c r="V743" s="133"/>
      <c r="W743" s="133"/>
      <c r="Y743" s="133"/>
      <c r="Z743" s="133"/>
    </row>
    <row r="744" ht="14.25" customHeight="1">
      <c r="D744" s="133"/>
      <c r="E744" s="133"/>
      <c r="G744" s="133"/>
      <c r="L744" s="133"/>
      <c r="M744" s="133"/>
      <c r="N744" s="133"/>
      <c r="O744" s="133"/>
      <c r="P744" s="133"/>
      <c r="Q744" s="133"/>
      <c r="S744" s="133"/>
      <c r="V744" s="133"/>
      <c r="W744" s="133"/>
      <c r="Y744" s="133"/>
      <c r="Z744" s="133"/>
    </row>
    <row r="745" ht="14.25" customHeight="1">
      <c r="D745" s="133"/>
      <c r="E745" s="133"/>
      <c r="G745" s="133"/>
      <c r="L745" s="133"/>
      <c r="M745" s="133"/>
      <c r="N745" s="133"/>
      <c r="O745" s="133"/>
      <c r="P745" s="133"/>
      <c r="Q745" s="133"/>
      <c r="S745" s="133"/>
      <c r="V745" s="133"/>
      <c r="W745" s="133"/>
      <c r="Y745" s="133"/>
      <c r="Z745" s="133"/>
    </row>
    <row r="746" ht="14.25" customHeight="1">
      <c r="D746" s="133"/>
      <c r="E746" s="133"/>
      <c r="G746" s="133"/>
      <c r="L746" s="133"/>
      <c r="M746" s="133"/>
      <c r="N746" s="133"/>
      <c r="O746" s="133"/>
      <c r="P746" s="133"/>
      <c r="Q746" s="133"/>
      <c r="S746" s="133"/>
      <c r="V746" s="133"/>
      <c r="W746" s="133"/>
      <c r="Y746" s="133"/>
      <c r="Z746" s="133"/>
    </row>
    <row r="747" ht="14.25" customHeight="1">
      <c r="D747" s="133"/>
      <c r="E747" s="133"/>
      <c r="G747" s="133"/>
      <c r="L747" s="133"/>
      <c r="M747" s="133"/>
      <c r="N747" s="133"/>
      <c r="O747" s="133"/>
      <c r="P747" s="133"/>
      <c r="Q747" s="133"/>
      <c r="S747" s="133"/>
      <c r="V747" s="133"/>
      <c r="W747" s="133"/>
      <c r="Y747" s="133"/>
      <c r="Z747" s="133"/>
    </row>
    <row r="748" ht="14.25" customHeight="1">
      <c r="D748" s="133"/>
      <c r="E748" s="133"/>
      <c r="G748" s="133"/>
      <c r="L748" s="133"/>
      <c r="M748" s="133"/>
      <c r="N748" s="133"/>
      <c r="O748" s="133"/>
      <c r="P748" s="133"/>
      <c r="Q748" s="133"/>
      <c r="S748" s="133"/>
      <c r="V748" s="133"/>
      <c r="W748" s="133"/>
      <c r="Y748" s="133"/>
      <c r="Z748" s="133"/>
    </row>
    <row r="749" ht="14.25" customHeight="1">
      <c r="D749" s="133"/>
      <c r="E749" s="133"/>
      <c r="G749" s="133"/>
      <c r="L749" s="133"/>
      <c r="M749" s="133"/>
      <c r="N749" s="133"/>
      <c r="O749" s="133"/>
      <c r="P749" s="133"/>
      <c r="Q749" s="133"/>
      <c r="S749" s="133"/>
      <c r="V749" s="133"/>
      <c r="W749" s="133"/>
      <c r="Y749" s="133"/>
      <c r="Z749" s="133"/>
    </row>
    <row r="750" ht="14.25" customHeight="1">
      <c r="D750" s="133"/>
      <c r="E750" s="133"/>
      <c r="G750" s="133"/>
      <c r="L750" s="133"/>
      <c r="M750" s="133"/>
      <c r="N750" s="133"/>
      <c r="O750" s="133"/>
      <c r="P750" s="133"/>
      <c r="Q750" s="133"/>
      <c r="S750" s="133"/>
      <c r="V750" s="133"/>
      <c r="W750" s="133"/>
      <c r="Y750" s="133"/>
      <c r="Z750" s="133"/>
    </row>
    <row r="751" ht="14.25" customHeight="1">
      <c r="D751" s="133"/>
      <c r="E751" s="133"/>
      <c r="G751" s="133"/>
      <c r="L751" s="133"/>
      <c r="M751" s="133"/>
      <c r="N751" s="133"/>
      <c r="O751" s="133"/>
      <c r="P751" s="133"/>
      <c r="Q751" s="133"/>
      <c r="S751" s="133"/>
      <c r="V751" s="133"/>
      <c r="W751" s="133"/>
      <c r="Y751" s="133"/>
      <c r="Z751" s="133"/>
    </row>
    <row r="752" ht="14.25" customHeight="1">
      <c r="D752" s="133"/>
      <c r="E752" s="133"/>
      <c r="G752" s="133"/>
      <c r="L752" s="133"/>
      <c r="M752" s="133"/>
      <c r="N752" s="133"/>
      <c r="O752" s="133"/>
      <c r="P752" s="133"/>
      <c r="Q752" s="133"/>
      <c r="S752" s="133"/>
      <c r="V752" s="133"/>
      <c r="W752" s="133"/>
      <c r="Y752" s="133"/>
      <c r="Z752" s="133"/>
    </row>
    <row r="753" ht="14.25" customHeight="1">
      <c r="D753" s="133"/>
      <c r="E753" s="133"/>
      <c r="G753" s="133"/>
      <c r="L753" s="133"/>
      <c r="M753" s="133"/>
      <c r="N753" s="133"/>
      <c r="O753" s="133"/>
      <c r="P753" s="133"/>
      <c r="Q753" s="133"/>
      <c r="S753" s="133"/>
      <c r="V753" s="133"/>
      <c r="W753" s="133"/>
      <c r="Y753" s="133"/>
      <c r="Z753" s="133"/>
    </row>
    <row r="754" ht="14.25" customHeight="1">
      <c r="D754" s="133"/>
      <c r="E754" s="133"/>
      <c r="G754" s="133"/>
      <c r="L754" s="133"/>
      <c r="M754" s="133"/>
      <c r="N754" s="133"/>
      <c r="O754" s="133"/>
      <c r="P754" s="133"/>
      <c r="Q754" s="133"/>
      <c r="S754" s="133"/>
      <c r="V754" s="133"/>
      <c r="W754" s="133"/>
      <c r="Y754" s="133"/>
      <c r="Z754" s="133"/>
    </row>
    <row r="755" ht="14.25" customHeight="1">
      <c r="D755" s="133"/>
      <c r="E755" s="133"/>
      <c r="G755" s="133"/>
      <c r="L755" s="133"/>
      <c r="M755" s="133"/>
      <c r="N755" s="133"/>
      <c r="O755" s="133"/>
      <c r="P755" s="133"/>
      <c r="Q755" s="133"/>
      <c r="S755" s="133"/>
      <c r="V755" s="133"/>
      <c r="W755" s="133"/>
      <c r="Y755" s="133"/>
      <c r="Z755" s="133"/>
    </row>
    <row r="756" ht="14.25" customHeight="1">
      <c r="D756" s="133"/>
      <c r="E756" s="133"/>
      <c r="G756" s="133"/>
      <c r="L756" s="133"/>
      <c r="M756" s="133"/>
      <c r="N756" s="133"/>
      <c r="O756" s="133"/>
      <c r="P756" s="133"/>
      <c r="Q756" s="133"/>
      <c r="S756" s="133"/>
      <c r="V756" s="133"/>
      <c r="W756" s="133"/>
      <c r="Y756" s="133"/>
      <c r="Z756" s="133"/>
    </row>
    <row r="757" ht="14.25" customHeight="1">
      <c r="D757" s="133"/>
      <c r="E757" s="133"/>
      <c r="G757" s="133"/>
      <c r="L757" s="133"/>
      <c r="M757" s="133"/>
      <c r="N757" s="133"/>
      <c r="O757" s="133"/>
      <c r="P757" s="133"/>
      <c r="Q757" s="133"/>
      <c r="S757" s="133"/>
      <c r="V757" s="133"/>
      <c r="W757" s="133"/>
      <c r="Y757" s="133"/>
      <c r="Z757" s="133"/>
    </row>
    <row r="758" ht="14.25" customHeight="1">
      <c r="D758" s="133"/>
      <c r="E758" s="133"/>
      <c r="G758" s="133"/>
      <c r="L758" s="133"/>
      <c r="M758" s="133"/>
      <c r="N758" s="133"/>
      <c r="O758" s="133"/>
      <c r="P758" s="133"/>
      <c r="Q758" s="133"/>
      <c r="S758" s="133"/>
      <c r="V758" s="133"/>
      <c r="W758" s="133"/>
      <c r="Y758" s="133"/>
      <c r="Z758" s="133"/>
    </row>
    <row r="759" ht="14.25" customHeight="1">
      <c r="D759" s="133"/>
      <c r="E759" s="133"/>
      <c r="G759" s="133"/>
      <c r="L759" s="133"/>
      <c r="M759" s="133"/>
      <c r="N759" s="133"/>
      <c r="O759" s="133"/>
      <c r="P759" s="133"/>
      <c r="Q759" s="133"/>
      <c r="S759" s="133"/>
      <c r="V759" s="133"/>
      <c r="W759" s="133"/>
      <c r="Y759" s="133"/>
      <c r="Z759" s="133"/>
    </row>
    <row r="760" ht="14.25" customHeight="1">
      <c r="D760" s="133"/>
      <c r="E760" s="133"/>
      <c r="G760" s="133"/>
      <c r="L760" s="133"/>
      <c r="M760" s="133"/>
      <c r="N760" s="133"/>
      <c r="O760" s="133"/>
      <c r="P760" s="133"/>
      <c r="Q760" s="133"/>
      <c r="S760" s="133"/>
      <c r="V760" s="133"/>
      <c r="W760" s="133"/>
      <c r="Y760" s="133"/>
      <c r="Z760" s="133"/>
    </row>
    <row r="761" ht="14.25" customHeight="1">
      <c r="D761" s="133"/>
      <c r="E761" s="133"/>
      <c r="G761" s="133"/>
      <c r="L761" s="133"/>
      <c r="M761" s="133"/>
      <c r="N761" s="133"/>
      <c r="O761" s="133"/>
      <c r="P761" s="133"/>
      <c r="Q761" s="133"/>
      <c r="S761" s="133"/>
      <c r="V761" s="133"/>
      <c r="W761" s="133"/>
      <c r="Y761" s="133"/>
      <c r="Z761" s="133"/>
    </row>
    <row r="762" ht="14.25" customHeight="1">
      <c r="D762" s="133"/>
      <c r="E762" s="133"/>
      <c r="G762" s="133"/>
      <c r="L762" s="133"/>
      <c r="M762" s="133"/>
      <c r="N762" s="133"/>
      <c r="O762" s="133"/>
      <c r="P762" s="133"/>
      <c r="Q762" s="133"/>
      <c r="S762" s="133"/>
      <c r="V762" s="133"/>
      <c r="W762" s="133"/>
      <c r="Y762" s="133"/>
      <c r="Z762" s="133"/>
    </row>
    <row r="763" ht="14.25" customHeight="1">
      <c r="D763" s="133"/>
      <c r="E763" s="133"/>
      <c r="G763" s="133"/>
      <c r="L763" s="133"/>
      <c r="M763" s="133"/>
      <c r="N763" s="133"/>
      <c r="O763" s="133"/>
      <c r="P763" s="133"/>
      <c r="Q763" s="133"/>
      <c r="S763" s="133"/>
      <c r="V763" s="133"/>
      <c r="W763" s="133"/>
      <c r="Y763" s="133"/>
      <c r="Z763" s="133"/>
    </row>
    <row r="764" ht="14.25" customHeight="1">
      <c r="D764" s="133"/>
      <c r="E764" s="133"/>
      <c r="G764" s="133"/>
      <c r="L764" s="133"/>
      <c r="M764" s="133"/>
      <c r="N764" s="133"/>
      <c r="O764" s="133"/>
      <c r="P764" s="133"/>
      <c r="Q764" s="133"/>
      <c r="S764" s="133"/>
      <c r="V764" s="133"/>
      <c r="W764" s="133"/>
      <c r="Y764" s="133"/>
      <c r="Z764" s="133"/>
    </row>
    <row r="765" ht="14.25" customHeight="1">
      <c r="D765" s="133"/>
      <c r="E765" s="133"/>
      <c r="G765" s="133"/>
      <c r="L765" s="133"/>
      <c r="M765" s="133"/>
      <c r="N765" s="133"/>
      <c r="O765" s="133"/>
      <c r="P765" s="133"/>
      <c r="Q765" s="133"/>
      <c r="S765" s="133"/>
      <c r="V765" s="133"/>
      <c r="W765" s="133"/>
      <c r="Y765" s="133"/>
      <c r="Z765" s="133"/>
    </row>
    <row r="766" ht="14.25" customHeight="1">
      <c r="D766" s="133"/>
      <c r="E766" s="133"/>
      <c r="G766" s="133"/>
      <c r="L766" s="133"/>
      <c r="M766" s="133"/>
      <c r="N766" s="133"/>
      <c r="O766" s="133"/>
      <c r="P766" s="133"/>
      <c r="Q766" s="133"/>
      <c r="S766" s="133"/>
      <c r="V766" s="133"/>
      <c r="W766" s="133"/>
      <c r="Y766" s="133"/>
      <c r="Z766" s="133"/>
    </row>
    <row r="767" ht="14.25" customHeight="1">
      <c r="D767" s="133"/>
      <c r="E767" s="133"/>
      <c r="G767" s="133"/>
      <c r="L767" s="133"/>
      <c r="M767" s="133"/>
      <c r="N767" s="133"/>
      <c r="O767" s="133"/>
      <c r="P767" s="133"/>
      <c r="Q767" s="133"/>
      <c r="S767" s="133"/>
      <c r="V767" s="133"/>
      <c r="W767" s="133"/>
      <c r="Y767" s="133"/>
      <c r="Z767" s="133"/>
    </row>
    <row r="768" ht="14.25" customHeight="1">
      <c r="D768" s="133"/>
      <c r="E768" s="133"/>
      <c r="G768" s="133"/>
      <c r="L768" s="133"/>
      <c r="M768" s="133"/>
      <c r="N768" s="133"/>
      <c r="O768" s="133"/>
      <c r="P768" s="133"/>
      <c r="Q768" s="133"/>
      <c r="S768" s="133"/>
      <c r="V768" s="133"/>
      <c r="W768" s="133"/>
      <c r="Y768" s="133"/>
      <c r="Z768" s="133"/>
    </row>
    <row r="769" ht="14.25" customHeight="1">
      <c r="D769" s="133"/>
      <c r="E769" s="133"/>
      <c r="G769" s="133"/>
      <c r="L769" s="133"/>
      <c r="M769" s="133"/>
      <c r="N769" s="133"/>
      <c r="O769" s="133"/>
      <c r="P769" s="133"/>
      <c r="Q769" s="133"/>
      <c r="S769" s="133"/>
      <c r="V769" s="133"/>
      <c r="W769" s="133"/>
      <c r="Y769" s="133"/>
      <c r="Z769" s="133"/>
    </row>
    <row r="770" ht="14.25" customHeight="1">
      <c r="D770" s="133"/>
      <c r="E770" s="133"/>
      <c r="G770" s="133"/>
      <c r="L770" s="133"/>
      <c r="M770" s="133"/>
      <c r="N770" s="133"/>
      <c r="O770" s="133"/>
      <c r="P770" s="133"/>
      <c r="Q770" s="133"/>
      <c r="S770" s="133"/>
      <c r="V770" s="133"/>
      <c r="W770" s="133"/>
      <c r="Y770" s="133"/>
      <c r="Z770" s="133"/>
    </row>
    <row r="771" ht="14.25" customHeight="1">
      <c r="D771" s="133"/>
      <c r="E771" s="133"/>
      <c r="G771" s="133"/>
      <c r="L771" s="133"/>
      <c r="M771" s="133"/>
      <c r="N771" s="133"/>
      <c r="O771" s="133"/>
      <c r="P771" s="133"/>
      <c r="Q771" s="133"/>
      <c r="S771" s="133"/>
      <c r="V771" s="133"/>
      <c r="W771" s="133"/>
      <c r="Y771" s="133"/>
      <c r="Z771" s="133"/>
    </row>
    <row r="772" ht="14.25" customHeight="1">
      <c r="D772" s="133"/>
      <c r="E772" s="133"/>
      <c r="G772" s="133"/>
      <c r="L772" s="133"/>
      <c r="M772" s="133"/>
      <c r="N772" s="133"/>
      <c r="O772" s="133"/>
      <c r="P772" s="133"/>
      <c r="Q772" s="133"/>
      <c r="S772" s="133"/>
      <c r="V772" s="133"/>
      <c r="W772" s="133"/>
      <c r="Y772" s="133"/>
      <c r="Z772" s="133"/>
    </row>
    <row r="773" ht="14.25" customHeight="1">
      <c r="D773" s="133"/>
      <c r="E773" s="133"/>
      <c r="G773" s="133"/>
      <c r="L773" s="133"/>
      <c r="M773" s="133"/>
      <c r="N773" s="133"/>
      <c r="O773" s="133"/>
      <c r="P773" s="133"/>
      <c r="Q773" s="133"/>
      <c r="S773" s="133"/>
      <c r="V773" s="133"/>
      <c r="W773" s="133"/>
      <c r="Y773" s="133"/>
      <c r="Z773" s="133"/>
    </row>
    <row r="774" ht="14.25" customHeight="1">
      <c r="D774" s="133"/>
      <c r="E774" s="133"/>
      <c r="G774" s="133"/>
      <c r="L774" s="133"/>
      <c r="M774" s="133"/>
      <c r="N774" s="133"/>
      <c r="O774" s="133"/>
      <c r="P774" s="133"/>
      <c r="Q774" s="133"/>
      <c r="S774" s="133"/>
      <c r="V774" s="133"/>
      <c r="W774" s="133"/>
      <c r="Y774" s="133"/>
      <c r="Z774" s="133"/>
    </row>
    <row r="775" ht="14.25" customHeight="1">
      <c r="D775" s="133"/>
      <c r="E775" s="133"/>
      <c r="G775" s="133"/>
      <c r="L775" s="133"/>
      <c r="M775" s="133"/>
      <c r="N775" s="133"/>
      <c r="O775" s="133"/>
      <c r="P775" s="133"/>
      <c r="Q775" s="133"/>
      <c r="S775" s="133"/>
      <c r="V775" s="133"/>
      <c r="W775" s="133"/>
      <c r="Y775" s="133"/>
      <c r="Z775" s="133"/>
    </row>
    <row r="776" ht="14.25" customHeight="1">
      <c r="D776" s="133"/>
      <c r="E776" s="133"/>
      <c r="G776" s="133"/>
      <c r="L776" s="133"/>
      <c r="M776" s="133"/>
      <c r="N776" s="133"/>
      <c r="O776" s="133"/>
      <c r="P776" s="133"/>
      <c r="Q776" s="133"/>
      <c r="S776" s="133"/>
      <c r="V776" s="133"/>
      <c r="W776" s="133"/>
      <c r="Y776" s="133"/>
      <c r="Z776" s="133"/>
    </row>
    <row r="777" ht="14.25" customHeight="1">
      <c r="D777" s="133"/>
      <c r="E777" s="133"/>
      <c r="G777" s="133"/>
      <c r="L777" s="133"/>
      <c r="M777" s="133"/>
      <c r="N777" s="133"/>
      <c r="O777" s="133"/>
      <c r="P777" s="133"/>
      <c r="Q777" s="133"/>
      <c r="S777" s="133"/>
      <c r="V777" s="133"/>
      <c r="W777" s="133"/>
      <c r="Y777" s="133"/>
      <c r="Z777" s="133"/>
    </row>
    <row r="778" ht="14.25" customHeight="1">
      <c r="D778" s="133"/>
      <c r="E778" s="133"/>
      <c r="G778" s="133"/>
      <c r="L778" s="133"/>
      <c r="M778" s="133"/>
      <c r="N778" s="133"/>
      <c r="O778" s="133"/>
      <c r="P778" s="133"/>
      <c r="Q778" s="133"/>
      <c r="S778" s="133"/>
      <c r="V778" s="133"/>
      <c r="W778" s="133"/>
      <c r="Y778" s="133"/>
      <c r="Z778" s="133"/>
    </row>
    <row r="779" ht="14.25" customHeight="1">
      <c r="D779" s="133"/>
      <c r="E779" s="133"/>
      <c r="G779" s="133"/>
      <c r="L779" s="133"/>
      <c r="M779" s="133"/>
      <c r="N779" s="133"/>
      <c r="O779" s="133"/>
      <c r="P779" s="133"/>
      <c r="Q779" s="133"/>
      <c r="S779" s="133"/>
      <c r="V779" s="133"/>
      <c r="W779" s="133"/>
      <c r="Y779" s="133"/>
      <c r="Z779" s="133"/>
    </row>
    <row r="780" ht="14.25" customHeight="1">
      <c r="D780" s="133"/>
      <c r="E780" s="133"/>
      <c r="G780" s="133"/>
      <c r="L780" s="133"/>
      <c r="M780" s="133"/>
      <c r="N780" s="133"/>
      <c r="O780" s="133"/>
      <c r="P780" s="133"/>
      <c r="Q780" s="133"/>
      <c r="S780" s="133"/>
      <c r="V780" s="133"/>
      <c r="W780" s="133"/>
      <c r="Y780" s="133"/>
      <c r="Z780" s="133"/>
    </row>
    <row r="781" ht="14.25" customHeight="1">
      <c r="D781" s="133"/>
      <c r="E781" s="133"/>
      <c r="G781" s="133"/>
      <c r="L781" s="133"/>
      <c r="M781" s="133"/>
      <c r="N781" s="133"/>
      <c r="O781" s="133"/>
      <c r="P781" s="133"/>
      <c r="Q781" s="133"/>
      <c r="S781" s="133"/>
      <c r="V781" s="133"/>
      <c r="W781" s="133"/>
      <c r="Y781" s="133"/>
      <c r="Z781" s="133"/>
    </row>
    <row r="782" ht="14.25" customHeight="1">
      <c r="D782" s="133"/>
      <c r="E782" s="133"/>
      <c r="G782" s="133"/>
      <c r="L782" s="133"/>
      <c r="M782" s="133"/>
      <c r="N782" s="133"/>
      <c r="O782" s="133"/>
      <c r="P782" s="133"/>
      <c r="Q782" s="133"/>
      <c r="S782" s="133"/>
      <c r="V782" s="133"/>
      <c r="W782" s="133"/>
      <c r="Y782" s="133"/>
      <c r="Z782" s="133"/>
    </row>
    <row r="783" ht="14.25" customHeight="1">
      <c r="D783" s="133"/>
      <c r="E783" s="133"/>
      <c r="G783" s="133"/>
      <c r="L783" s="133"/>
      <c r="M783" s="133"/>
      <c r="N783" s="133"/>
      <c r="O783" s="133"/>
      <c r="P783" s="133"/>
      <c r="Q783" s="133"/>
      <c r="S783" s="133"/>
      <c r="V783" s="133"/>
      <c r="W783" s="133"/>
      <c r="Y783" s="133"/>
      <c r="Z783" s="133"/>
    </row>
    <row r="784" ht="14.25" customHeight="1">
      <c r="D784" s="133"/>
      <c r="E784" s="133"/>
      <c r="G784" s="133"/>
      <c r="L784" s="133"/>
      <c r="M784" s="133"/>
      <c r="N784" s="133"/>
      <c r="O784" s="133"/>
      <c r="P784" s="133"/>
      <c r="Q784" s="133"/>
      <c r="S784" s="133"/>
      <c r="V784" s="133"/>
      <c r="W784" s="133"/>
      <c r="Y784" s="133"/>
      <c r="Z784" s="133"/>
    </row>
    <row r="785" ht="14.25" customHeight="1">
      <c r="D785" s="133"/>
      <c r="E785" s="133"/>
      <c r="G785" s="133"/>
      <c r="L785" s="133"/>
      <c r="M785" s="133"/>
      <c r="N785" s="133"/>
      <c r="O785" s="133"/>
      <c r="P785" s="133"/>
      <c r="Q785" s="133"/>
      <c r="S785" s="133"/>
      <c r="V785" s="133"/>
      <c r="W785" s="133"/>
      <c r="Y785" s="133"/>
      <c r="Z785" s="133"/>
    </row>
    <row r="786" ht="14.25" customHeight="1">
      <c r="D786" s="133"/>
      <c r="E786" s="133"/>
      <c r="G786" s="133"/>
      <c r="L786" s="133"/>
      <c r="M786" s="133"/>
      <c r="N786" s="133"/>
      <c r="O786" s="133"/>
      <c r="P786" s="133"/>
      <c r="Q786" s="133"/>
      <c r="S786" s="133"/>
      <c r="V786" s="133"/>
      <c r="W786" s="133"/>
      <c r="Y786" s="133"/>
      <c r="Z786" s="133"/>
    </row>
    <row r="787" ht="14.25" customHeight="1">
      <c r="D787" s="133"/>
      <c r="E787" s="133"/>
      <c r="G787" s="133"/>
      <c r="L787" s="133"/>
      <c r="M787" s="133"/>
      <c r="N787" s="133"/>
      <c r="O787" s="133"/>
      <c r="P787" s="133"/>
      <c r="Q787" s="133"/>
      <c r="S787" s="133"/>
      <c r="V787" s="133"/>
      <c r="W787" s="133"/>
      <c r="Y787" s="133"/>
      <c r="Z787" s="133"/>
    </row>
    <row r="788" ht="14.25" customHeight="1">
      <c r="D788" s="133"/>
      <c r="E788" s="133"/>
      <c r="G788" s="133"/>
      <c r="L788" s="133"/>
      <c r="M788" s="133"/>
      <c r="N788" s="133"/>
      <c r="O788" s="133"/>
      <c r="P788" s="133"/>
      <c r="Q788" s="133"/>
      <c r="S788" s="133"/>
      <c r="V788" s="133"/>
      <c r="W788" s="133"/>
      <c r="Y788" s="133"/>
      <c r="Z788" s="133"/>
    </row>
    <row r="789" ht="14.25" customHeight="1">
      <c r="D789" s="133"/>
      <c r="E789" s="133"/>
      <c r="G789" s="133"/>
      <c r="L789" s="133"/>
      <c r="M789" s="133"/>
      <c r="N789" s="133"/>
      <c r="O789" s="133"/>
      <c r="P789" s="133"/>
      <c r="Q789" s="133"/>
      <c r="S789" s="133"/>
      <c r="V789" s="133"/>
      <c r="W789" s="133"/>
      <c r="Y789" s="133"/>
      <c r="Z789" s="133"/>
    </row>
    <row r="790" ht="14.25" customHeight="1">
      <c r="D790" s="133"/>
      <c r="E790" s="133"/>
      <c r="G790" s="133"/>
      <c r="L790" s="133"/>
      <c r="M790" s="133"/>
      <c r="N790" s="133"/>
      <c r="O790" s="133"/>
      <c r="P790" s="133"/>
      <c r="Q790" s="133"/>
      <c r="S790" s="133"/>
      <c r="V790" s="133"/>
      <c r="W790" s="133"/>
      <c r="Y790" s="133"/>
      <c r="Z790" s="133"/>
    </row>
    <row r="791" ht="14.25" customHeight="1">
      <c r="D791" s="133"/>
      <c r="E791" s="133"/>
      <c r="G791" s="133"/>
      <c r="L791" s="133"/>
      <c r="M791" s="133"/>
      <c r="N791" s="133"/>
      <c r="O791" s="133"/>
      <c r="P791" s="133"/>
      <c r="Q791" s="133"/>
      <c r="S791" s="133"/>
      <c r="V791" s="133"/>
      <c r="W791" s="133"/>
      <c r="Y791" s="133"/>
      <c r="Z791" s="133"/>
    </row>
    <row r="792" ht="14.25" customHeight="1">
      <c r="D792" s="133"/>
      <c r="E792" s="133"/>
      <c r="G792" s="133"/>
      <c r="L792" s="133"/>
      <c r="M792" s="133"/>
      <c r="N792" s="133"/>
      <c r="O792" s="133"/>
      <c r="P792" s="133"/>
      <c r="Q792" s="133"/>
      <c r="S792" s="133"/>
      <c r="V792" s="133"/>
      <c r="W792" s="133"/>
      <c r="Y792" s="133"/>
      <c r="Z792" s="133"/>
    </row>
    <row r="793" ht="14.25" customHeight="1">
      <c r="D793" s="133"/>
      <c r="E793" s="133"/>
      <c r="G793" s="133"/>
      <c r="L793" s="133"/>
      <c r="M793" s="133"/>
      <c r="N793" s="133"/>
      <c r="O793" s="133"/>
      <c r="P793" s="133"/>
      <c r="Q793" s="133"/>
      <c r="S793" s="133"/>
      <c r="V793" s="133"/>
      <c r="W793" s="133"/>
      <c r="Y793" s="133"/>
      <c r="Z793" s="133"/>
    </row>
    <row r="794" ht="14.25" customHeight="1">
      <c r="D794" s="133"/>
      <c r="E794" s="133"/>
      <c r="G794" s="133"/>
      <c r="L794" s="133"/>
      <c r="M794" s="133"/>
      <c r="N794" s="133"/>
      <c r="O794" s="133"/>
      <c r="P794" s="133"/>
      <c r="Q794" s="133"/>
      <c r="S794" s="133"/>
      <c r="V794" s="133"/>
      <c r="W794" s="133"/>
      <c r="Y794" s="133"/>
      <c r="Z794" s="133"/>
    </row>
    <row r="795" ht="14.25" customHeight="1">
      <c r="D795" s="133"/>
      <c r="E795" s="133"/>
      <c r="G795" s="133"/>
      <c r="L795" s="133"/>
      <c r="M795" s="133"/>
      <c r="N795" s="133"/>
      <c r="O795" s="133"/>
      <c r="P795" s="133"/>
      <c r="Q795" s="133"/>
      <c r="S795" s="133"/>
      <c r="V795" s="133"/>
      <c r="W795" s="133"/>
      <c r="Y795" s="133"/>
      <c r="Z795" s="133"/>
    </row>
    <row r="796" ht="14.25" customHeight="1">
      <c r="D796" s="133"/>
      <c r="E796" s="133"/>
      <c r="G796" s="133"/>
      <c r="L796" s="133"/>
      <c r="M796" s="133"/>
      <c r="N796" s="133"/>
      <c r="O796" s="133"/>
      <c r="P796" s="133"/>
      <c r="Q796" s="133"/>
      <c r="S796" s="133"/>
      <c r="V796" s="133"/>
      <c r="W796" s="133"/>
      <c r="Y796" s="133"/>
      <c r="Z796" s="133"/>
    </row>
    <row r="797" ht="14.25" customHeight="1">
      <c r="D797" s="133"/>
      <c r="E797" s="133"/>
      <c r="G797" s="133"/>
      <c r="L797" s="133"/>
      <c r="M797" s="133"/>
      <c r="N797" s="133"/>
      <c r="O797" s="133"/>
      <c r="P797" s="133"/>
      <c r="Q797" s="133"/>
      <c r="S797" s="133"/>
      <c r="V797" s="133"/>
      <c r="W797" s="133"/>
      <c r="Y797" s="133"/>
      <c r="Z797" s="133"/>
    </row>
    <row r="798" ht="14.25" customHeight="1">
      <c r="D798" s="133"/>
      <c r="E798" s="133"/>
      <c r="G798" s="133"/>
      <c r="L798" s="133"/>
      <c r="M798" s="133"/>
      <c r="N798" s="133"/>
      <c r="O798" s="133"/>
      <c r="P798" s="133"/>
      <c r="Q798" s="133"/>
      <c r="S798" s="133"/>
      <c r="V798" s="133"/>
      <c r="W798" s="133"/>
      <c r="Y798" s="133"/>
      <c r="Z798" s="133"/>
    </row>
    <row r="799" ht="14.25" customHeight="1">
      <c r="D799" s="133"/>
      <c r="E799" s="133"/>
      <c r="G799" s="133"/>
      <c r="L799" s="133"/>
      <c r="M799" s="133"/>
      <c r="N799" s="133"/>
      <c r="O799" s="133"/>
      <c r="P799" s="133"/>
      <c r="Q799" s="133"/>
      <c r="S799" s="133"/>
      <c r="V799" s="133"/>
      <c r="W799" s="133"/>
      <c r="Y799" s="133"/>
      <c r="Z799" s="133"/>
    </row>
    <row r="800" ht="14.25" customHeight="1">
      <c r="D800" s="133"/>
      <c r="E800" s="133"/>
      <c r="G800" s="133"/>
      <c r="L800" s="133"/>
      <c r="M800" s="133"/>
      <c r="N800" s="133"/>
      <c r="O800" s="133"/>
      <c r="P800" s="133"/>
      <c r="Q800" s="133"/>
      <c r="S800" s="133"/>
      <c r="V800" s="133"/>
      <c r="W800" s="133"/>
      <c r="Y800" s="133"/>
      <c r="Z800" s="133"/>
    </row>
    <row r="801" ht="14.25" customHeight="1">
      <c r="D801" s="133"/>
      <c r="E801" s="133"/>
      <c r="G801" s="133"/>
      <c r="L801" s="133"/>
      <c r="M801" s="133"/>
      <c r="N801" s="133"/>
      <c r="O801" s="133"/>
      <c r="P801" s="133"/>
      <c r="Q801" s="133"/>
      <c r="S801" s="133"/>
      <c r="V801" s="133"/>
      <c r="W801" s="133"/>
      <c r="Y801" s="133"/>
      <c r="Z801" s="133"/>
    </row>
    <row r="802" ht="14.25" customHeight="1">
      <c r="D802" s="133"/>
      <c r="E802" s="133"/>
      <c r="G802" s="133"/>
      <c r="L802" s="133"/>
      <c r="M802" s="133"/>
      <c r="N802" s="133"/>
      <c r="O802" s="133"/>
      <c r="P802" s="133"/>
      <c r="Q802" s="133"/>
      <c r="S802" s="133"/>
      <c r="V802" s="133"/>
      <c r="W802" s="133"/>
      <c r="Y802" s="133"/>
      <c r="Z802" s="133"/>
    </row>
    <row r="803" ht="14.25" customHeight="1">
      <c r="D803" s="133"/>
      <c r="E803" s="133"/>
      <c r="G803" s="133"/>
      <c r="L803" s="133"/>
      <c r="M803" s="133"/>
      <c r="N803" s="133"/>
      <c r="O803" s="133"/>
      <c r="P803" s="133"/>
      <c r="Q803" s="133"/>
      <c r="S803" s="133"/>
      <c r="V803" s="133"/>
      <c r="W803" s="133"/>
      <c r="Y803" s="133"/>
      <c r="Z803" s="133"/>
    </row>
    <row r="804" ht="14.25" customHeight="1">
      <c r="D804" s="133"/>
      <c r="E804" s="133"/>
      <c r="G804" s="133"/>
      <c r="L804" s="133"/>
      <c r="M804" s="133"/>
      <c r="N804" s="133"/>
      <c r="O804" s="133"/>
      <c r="P804" s="133"/>
      <c r="Q804" s="133"/>
      <c r="S804" s="133"/>
      <c r="V804" s="133"/>
      <c r="W804" s="133"/>
      <c r="Y804" s="133"/>
      <c r="Z804" s="133"/>
    </row>
    <row r="805" ht="14.25" customHeight="1">
      <c r="D805" s="133"/>
      <c r="E805" s="133"/>
      <c r="G805" s="133"/>
      <c r="L805" s="133"/>
      <c r="M805" s="133"/>
      <c r="N805" s="133"/>
      <c r="O805" s="133"/>
      <c r="P805" s="133"/>
      <c r="Q805" s="133"/>
      <c r="S805" s="133"/>
      <c r="V805" s="133"/>
      <c r="W805" s="133"/>
      <c r="Y805" s="133"/>
      <c r="Z805" s="133"/>
    </row>
    <row r="806" ht="14.25" customHeight="1">
      <c r="D806" s="133"/>
      <c r="E806" s="133"/>
      <c r="G806" s="133"/>
      <c r="L806" s="133"/>
      <c r="M806" s="133"/>
      <c r="N806" s="133"/>
      <c r="O806" s="133"/>
      <c r="P806" s="133"/>
      <c r="Q806" s="133"/>
      <c r="S806" s="133"/>
      <c r="V806" s="133"/>
      <c r="W806" s="133"/>
      <c r="Y806" s="133"/>
      <c r="Z806" s="133"/>
    </row>
    <row r="807" ht="14.25" customHeight="1">
      <c r="D807" s="133"/>
      <c r="E807" s="133"/>
      <c r="G807" s="133"/>
      <c r="L807" s="133"/>
      <c r="M807" s="133"/>
      <c r="N807" s="133"/>
      <c r="O807" s="133"/>
      <c r="P807" s="133"/>
      <c r="Q807" s="133"/>
      <c r="S807" s="133"/>
      <c r="V807" s="133"/>
      <c r="W807" s="133"/>
      <c r="Y807" s="133"/>
      <c r="Z807" s="133"/>
    </row>
    <row r="808" ht="14.25" customHeight="1">
      <c r="D808" s="133"/>
      <c r="E808" s="133"/>
      <c r="G808" s="133"/>
      <c r="L808" s="133"/>
      <c r="M808" s="133"/>
      <c r="N808" s="133"/>
      <c r="O808" s="133"/>
      <c r="P808" s="133"/>
      <c r="Q808" s="133"/>
      <c r="S808" s="133"/>
      <c r="V808" s="133"/>
      <c r="W808" s="133"/>
      <c r="Y808" s="133"/>
      <c r="Z808" s="133"/>
    </row>
    <row r="809" ht="14.25" customHeight="1">
      <c r="D809" s="133"/>
      <c r="E809" s="133"/>
      <c r="G809" s="133"/>
      <c r="L809" s="133"/>
      <c r="M809" s="133"/>
      <c r="N809" s="133"/>
      <c r="O809" s="133"/>
      <c r="P809" s="133"/>
      <c r="Q809" s="133"/>
      <c r="S809" s="133"/>
      <c r="V809" s="133"/>
      <c r="W809" s="133"/>
      <c r="Y809" s="133"/>
      <c r="Z809" s="133"/>
    </row>
    <row r="810" ht="14.25" customHeight="1">
      <c r="D810" s="133"/>
      <c r="E810" s="133"/>
      <c r="G810" s="133"/>
      <c r="L810" s="133"/>
      <c r="M810" s="133"/>
      <c r="N810" s="133"/>
      <c r="O810" s="133"/>
      <c r="P810" s="133"/>
      <c r="Q810" s="133"/>
      <c r="S810" s="133"/>
      <c r="V810" s="133"/>
      <c r="W810" s="133"/>
      <c r="Y810" s="133"/>
      <c r="Z810" s="133"/>
    </row>
    <row r="811" ht="14.25" customHeight="1">
      <c r="D811" s="133"/>
      <c r="E811" s="133"/>
      <c r="G811" s="133"/>
      <c r="L811" s="133"/>
      <c r="M811" s="133"/>
      <c r="N811" s="133"/>
      <c r="O811" s="133"/>
      <c r="P811" s="133"/>
      <c r="Q811" s="133"/>
      <c r="S811" s="133"/>
      <c r="V811" s="133"/>
      <c r="W811" s="133"/>
      <c r="Y811" s="133"/>
      <c r="Z811" s="133"/>
    </row>
    <row r="812" ht="14.25" customHeight="1">
      <c r="D812" s="133"/>
      <c r="E812" s="133"/>
      <c r="G812" s="133"/>
      <c r="L812" s="133"/>
      <c r="M812" s="133"/>
      <c r="N812" s="133"/>
      <c r="O812" s="133"/>
      <c r="P812" s="133"/>
      <c r="Q812" s="133"/>
      <c r="S812" s="133"/>
      <c r="V812" s="133"/>
      <c r="W812" s="133"/>
      <c r="Y812" s="133"/>
      <c r="Z812" s="133"/>
    </row>
    <row r="813" ht="14.25" customHeight="1">
      <c r="D813" s="133"/>
      <c r="E813" s="133"/>
      <c r="G813" s="133"/>
      <c r="L813" s="133"/>
      <c r="M813" s="133"/>
      <c r="N813" s="133"/>
      <c r="O813" s="133"/>
      <c r="P813" s="133"/>
      <c r="Q813" s="133"/>
      <c r="S813" s="133"/>
      <c r="V813" s="133"/>
      <c r="W813" s="133"/>
      <c r="Y813" s="133"/>
      <c r="Z813" s="133"/>
    </row>
    <row r="814" ht="14.25" customHeight="1">
      <c r="D814" s="133"/>
      <c r="E814" s="133"/>
      <c r="G814" s="133"/>
      <c r="L814" s="133"/>
      <c r="M814" s="133"/>
      <c r="N814" s="133"/>
      <c r="O814" s="133"/>
      <c r="P814" s="133"/>
      <c r="Q814" s="133"/>
      <c r="S814" s="133"/>
      <c r="V814" s="133"/>
      <c r="W814" s="133"/>
      <c r="Y814" s="133"/>
      <c r="Z814" s="133"/>
    </row>
    <row r="815" ht="14.25" customHeight="1">
      <c r="D815" s="133"/>
      <c r="E815" s="133"/>
      <c r="G815" s="133"/>
      <c r="L815" s="133"/>
      <c r="M815" s="133"/>
      <c r="N815" s="133"/>
      <c r="O815" s="133"/>
      <c r="P815" s="133"/>
      <c r="Q815" s="133"/>
      <c r="S815" s="133"/>
      <c r="V815" s="133"/>
      <c r="W815" s="133"/>
      <c r="Y815" s="133"/>
      <c r="Z815" s="133"/>
    </row>
    <row r="816" ht="14.25" customHeight="1">
      <c r="D816" s="133"/>
      <c r="E816" s="133"/>
      <c r="G816" s="133"/>
      <c r="L816" s="133"/>
      <c r="M816" s="133"/>
      <c r="N816" s="133"/>
      <c r="O816" s="133"/>
      <c r="P816" s="133"/>
      <c r="Q816" s="133"/>
      <c r="S816" s="133"/>
      <c r="V816" s="133"/>
      <c r="W816" s="133"/>
      <c r="Y816" s="133"/>
      <c r="Z816" s="133"/>
    </row>
    <row r="817" ht="14.25" customHeight="1">
      <c r="D817" s="133"/>
      <c r="E817" s="133"/>
      <c r="G817" s="133"/>
      <c r="L817" s="133"/>
      <c r="M817" s="133"/>
      <c r="N817" s="133"/>
      <c r="O817" s="133"/>
      <c r="P817" s="133"/>
      <c r="Q817" s="133"/>
      <c r="S817" s="133"/>
      <c r="V817" s="133"/>
      <c r="W817" s="133"/>
      <c r="Y817" s="133"/>
      <c r="Z817" s="133"/>
    </row>
    <row r="818" ht="14.25" customHeight="1">
      <c r="D818" s="133"/>
      <c r="E818" s="133"/>
      <c r="G818" s="133"/>
      <c r="L818" s="133"/>
      <c r="M818" s="133"/>
      <c r="N818" s="133"/>
      <c r="O818" s="133"/>
      <c r="P818" s="133"/>
      <c r="Q818" s="133"/>
      <c r="S818" s="133"/>
      <c r="V818" s="133"/>
      <c r="W818" s="133"/>
      <c r="Y818" s="133"/>
      <c r="Z818" s="133"/>
    </row>
    <row r="819" ht="14.25" customHeight="1">
      <c r="D819" s="133"/>
      <c r="E819" s="133"/>
      <c r="G819" s="133"/>
      <c r="L819" s="133"/>
      <c r="M819" s="133"/>
      <c r="N819" s="133"/>
      <c r="O819" s="133"/>
      <c r="P819" s="133"/>
      <c r="Q819" s="133"/>
      <c r="S819" s="133"/>
      <c r="V819" s="133"/>
      <c r="W819" s="133"/>
      <c r="Y819" s="133"/>
      <c r="Z819" s="133"/>
    </row>
    <row r="820" ht="14.25" customHeight="1">
      <c r="D820" s="133"/>
      <c r="E820" s="133"/>
      <c r="G820" s="133"/>
      <c r="L820" s="133"/>
      <c r="M820" s="133"/>
      <c r="N820" s="133"/>
      <c r="O820" s="133"/>
      <c r="P820" s="133"/>
      <c r="Q820" s="133"/>
      <c r="S820" s="133"/>
      <c r="V820" s="133"/>
      <c r="W820" s="133"/>
      <c r="Y820" s="133"/>
      <c r="Z820" s="133"/>
    </row>
    <row r="821" ht="14.25" customHeight="1">
      <c r="D821" s="133"/>
      <c r="E821" s="133"/>
      <c r="G821" s="133"/>
      <c r="L821" s="133"/>
      <c r="M821" s="133"/>
      <c r="N821" s="133"/>
      <c r="O821" s="133"/>
      <c r="P821" s="133"/>
      <c r="Q821" s="133"/>
      <c r="S821" s="133"/>
      <c r="V821" s="133"/>
      <c r="W821" s="133"/>
      <c r="Y821" s="133"/>
      <c r="Z821" s="133"/>
    </row>
    <row r="822" ht="14.25" customHeight="1">
      <c r="D822" s="133"/>
      <c r="E822" s="133"/>
      <c r="G822" s="133"/>
      <c r="L822" s="133"/>
      <c r="M822" s="133"/>
      <c r="N822" s="133"/>
      <c r="O822" s="133"/>
      <c r="P822" s="133"/>
      <c r="Q822" s="133"/>
      <c r="S822" s="133"/>
      <c r="V822" s="133"/>
      <c r="W822" s="133"/>
      <c r="Y822" s="133"/>
      <c r="Z822" s="133"/>
    </row>
    <row r="823" ht="14.25" customHeight="1">
      <c r="D823" s="133"/>
      <c r="E823" s="133"/>
      <c r="G823" s="133"/>
      <c r="L823" s="133"/>
      <c r="M823" s="133"/>
      <c r="N823" s="133"/>
      <c r="O823" s="133"/>
      <c r="P823" s="133"/>
      <c r="Q823" s="133"/>
      <c r="S823" s="133"/>
      <c r="V823" s="133"/>
      <c r="W823" s="133"/>
      <c r="Y823" s="133"/>
      <c r="Z823" s="133"/>
    </row>
    <row r="824" ht="14.25" customHeight="1">
      <c r="D824" s="133"/>
      <c r="E824" s="133"/>
      <c r="G824" s="133"/>
      <c r="L824" s="133"/>
      <c r="M824" s="133"/>
      <c r="N824" s="133"/>
      <c r="O824" s="133"/>
      <c r="P824" s="133"/>
      <c r="Q824" s="133"/>
      <c r="S824" s="133"/>
      <c r="V824" s="133"/>
      <c r="W824" s="133"/>
      <c r="Y824" s="133"/>
      <c r="Z824" s="133"/>
    </row>
    <row r="825" ht="14.25" customHeight="1">
      <c r="D825" s="133"/>
      <c r="E825" s="133"/>
      <c r="G825" s="133"/>
      <c r="L825" s="133"/>
      <c r="M825" s="133"/>
      <c r="N825" s="133"/>
      <c r="O825" s="133"/>
      <c r="P825" s="133"/>
      <c r="Q825" s="133"/>
      <c r="S825" s="133"/>
      <c r="V825" s="133"/>
      <c r="W825" s="133"/>
      <c r="Y825" s="133"/>
      <c r="Z825" s="133"/>
    </row>
    <row r="826" ht="14.25" customHeight="1">
      <c r="D826" s="133"/>
      <c r="E826" s="133"/>
      <c r="G826" s="133"/>
      <c r="L826" s="133"/>
      <c r="M826" s="133"/>
      <c r="N826" s="133"/>
      <c r="O826" s="133"/>
      <c r="P826" s="133"/>
      <c r="Q826" s="133"/>
      <c r="S826" s="133"/>
      <c r="V826" s="133"/>
      <c r="W826" s="133"/>
      <c r="Y826" s="133"/>
      <c r="Z826" s="133"/>
    </row>
    <row r="827" ht="14.25" customHeight="1">
      <c r="D827" s="133"/>
      <c r="E827" s="133"/>
      <c r="G827" s="133"/>
      <c r="L827" s="133"/>
      <c r="M827" s="133"/>
      <c r="N827" s="133"/>
      <c r="O827" s="133"/>
      <c r="P827" s="133"/>
      <c r="Q827" s="133"/>
      <c r="S827" s="133"/>
      <c r="V827" s="133"/>
      <c r="W827" s="133"/>
      <c r="Y827" s="133"/>
      <c r="Z827" s="133"/>
    </row>
    <row r="828" ht="14.25" customHeight="1">
      <c r="D828" s="133"/>
      <c r="E828" s="133"/>
      <c r="G828" s="133"/>
      <c r="L828" s="133"/>
      <c r="M828" s="133"/>
      <c r="N828" s="133"/>
      <c r="O828" s="133"/>
      <c r="P828" s="133"/>
      <c r="Q828" s="133"/>
      <c r="S828" s="133"/>
      <c r="V828" s="133"/>
      <c r="W828" s="133"/>
      <c r="Y828" s="133"/>
      <c r="Z828" s="133"/>
    </row>
    <row r="829" ht="14.25" customHeight="1">
      <c r="D829" s="133"/>
      <c r="E829" s="133"/>
      <c r="G829" s="133"/>
      <c r="L829" s="133"/>
      <c r="M829" s="133"/>
      <c r="N829" s="133"/>
      <c r="O829" s="133"/>
      <c r="P829" s="133"/>
      <c r="Q829" s="133"/>
      <c r="S829" s="133"/>
      <c r="V829" s="133"/>
      <c r="W829" s="133"/>
      <c r="Y829" s="133"/>
      <c r="Z829" s="133"/>
    </row>
    <row r="830" ht="14.25" customHeight="1">
      <c r="D830" s="133"/>
      <c r="E830" s="133"/>
      <c r="G830" s="133"/>
      <c r="L830" s="133"/>
      <c r="M830" s="133"/>
      <c r="N830" s="133"/>
      <c r="O830" s="133"/>
      <c r="P830" s="133"/>
      <c r="Q830" s="133"/>
      <c r="S830" s="133"/>
      <c r="V830" s="133"/>
      <c r="W830" s="133"/>
      <c r="Y830" s="133"/>
      <c r="Z830" s="133"/>
    </row>
    <row r="831" ht="14.25" customHeight="1">
      <c r="D831" s="133"/>
      <c r="E831" s="133"/>
      <c r="G831" s="133"/>
      <c r="L831" s="133"/>
      <c r="M831" s="133"/>
      <c r="N831" s="133"/>
      <c r="O831" s="133"/>
      <c r="P831" s="133"/>
      <c r="Q831" s="133"/>
      <c r="S831" s="133"/>
      <c r="V831" s="133"/>
      <c r="W831" s="133"/>
      <c r="Y831" s="133"/>
      <c r="Z831" s="133"/>
    </row>
    <row r="832" ht="14.25" customHeight="1">
      <c r="D832" s="133"/>
      <c r="E832" s="133"/>
      <c r="G832" s="133"/>
      <c r="L832" s="133"/>
      <c r="M832" s="133"/>
      <c r="N832" s="133"/>
      <c r="O832" s="133"/>
      <c r="P832" s="133"/>
      <c r="Q832" s="133"/>
      <c r="S832" s="133"/>
      <c r="V832" s="133"/>
      <c r="W832" s="133"/>
      <c r="Y832" s="133"/>
      <c r="Z832" s="133"/>
    </row>
    <row r="833" ht="14.25" customHeight="1">
      <c r="D833" s="133"/>
      <c r="E833" s="133"/>
      <c r="G833" s="133"/>
      <c r="L833" s="133"/>
      <c r="M833" s="133"/>
      <c r="N833" s="133"/>
      <c r="O833" s="133"/>
      <c r="P833" s="133"/>
      <c r="Q833" s="133"/>
      <c r="S833" s="133"/>
      <c r="V833" s="133"/>
      <c r="W833" s="133"/>
      <c r="Y833" s="133"/>
      <c r="Z833" s="133"/>
    </row>
    <row r="834" ht="14.25" customHeight="1">
      <c r="D834" s="133"/>
      <c r="E834" s="133"/>
      <c r="G834" s="133"/>
      <c r="L834" s="133"/>
      <c r="M834" s="133"/>
      <c r="N834" s="133"/>
      <c r="O834" s="133"/>
      <c r="P834" s="133"/>
      <c r="Q834" s="133"/>
      <c r="S834" s="133"/>
      <c r="V834" s="133"/>
      <c r="W834" s="133"/>
      <c r="Y834" s="133"/>
      <c r="Z834" s="133"/>
    </row>
    <row r="835" ht="14.25" customHeight="1">
      <c r="D835" s="133"/>
      <c r="E835" s="133"/>
      <c r="G835" s="133"/>
      <c r="L835" s="133"/>
      <c r="M835" s="133"/>
      <c r="N835" s="133"/>
      <c r="O835" s="133"/>
      <c r="P835" s="133"/>
      <c r="Q835" s="133"/>
      <c r="S835" s="133"/>
      <c r="V835" s="133"/>
      <c r="W835" s="133"/>
      <c r="Y835" s="133"/>
      <c r="Z835" s="133"/>
    </row>
    <row r="836" ht="14.25" customHeight="1">
      <c r="D836" s="133"/>
      <c r="E836" s="133"/>
      <c r="G836" s="133"/>
      <c r="L836" s="133"/>
      <c r="M836" s="133"/>
      <c r="N836" s="133"/>
      <c r="O836" s="133"/>
      <c r="P836" s="133"/>
      <c r="Q836" s="133"/>
      <c r="S836" s="133"/>
      <c r="V836" s="133"/>
      <c r="W836" s="133"/>
      <c r="Y836" s="133"/>
      <c r="Z836" s="133"/>
    </row>
    <row r="837" ht="14.25" customHeight="1">
      <c r="D837" s="133"/>
      <c r="E837" s="133"/>
      <c r="G837" s="133"/>
      <c r="L837" s="133"/>
      <c r="M837" s="133"/>
      <c r="N837" s="133"/>
      <c r="O837" s="133"/>
      <c r="P837" s="133"/>
      <c r="Q837" s="133"/>
      <c r="S837" s="133"/>
      <c r="V837" s="133"/>
      <c r="W837" s="133"/>
      <c r="Y837" s="133"/>
      <c r="Z837" s="133"/>
    </row>
    <row r="838" ht="14.25" customHeight="1">
      <c r="D838" s="133"/>
      <c r="E838" s="133"/>
      <c r="G838" s="133"/>
      <c r="L838" s="133"/>
      <c r="M838" s="133"/>
      <c r="N838" s="133"/>
      <c r="O838" s="133"/>
      <c r="P838" s="133"/>
      <c r="Q838" s="133"/>
      <c r="S838" s="133"/>
      <c r="V838" s="133"/>
      <c r="W838" s="133"/>
      <c r="Y838" s="133"/>
      <c r="Z838" s="133"/>
    </row>
    <row r="839" ht="14.25" customHeight="1">
      <c r="D839" s="133"/>
      <c r="E839" s="133"/>
      <c r="G839" s="133"/>
      <c r="L839" s="133"/>
      <c r="M839" s="133"/>
      <c r="N839" s="133"/>
      <c r="O839" s="133"/>
      <c r="P839" s="133"/>
      <c r="Q839" s="133"/>
      <c r="S839" s="133"/>
      <c r="V839" s="133"/>
      <c r="W839" s="133"/>
      <c r="Y839" s="133"/>
      <c r="Z839" s="133"/>
    </row>
    <row r="840" ht="14.25" customHeight="1">
      <c r="D840" s="133"/>
      <c r="E840" s="133"/>
      <c r="G840" s="133"/>
      <c r="L840" s="133"/>
      <c r="M840" s="133"/>
      <c r="N840" s="133"/>
      <c r="O840" s="133"/>
      <c r="P840" s="133"/>
      <c r="Q840" s="133"/>
      <c r="S840" s="133"/>
      <c r="V840" s="133"/>
      <c r="W840" s="133"/>
      <c r="Y840" s="133"/>
      <c r="Z840" s="133"/>
    </row>
    <row r="841" ht="14.25" customHeight="1">
      <c r="D841" s="133"/>
      <c r="E841" s="133"/>
      <c r="G841" s="133"/>
      <c r="L841" s="133"/>
      <c r="M841" s="133"/>
      <c r="N841" s="133"/>
      <c r="O841" s="133"/>
      <c r="P841" s="133"/>
      <c r="Q841" s="133"/>
      <c r="S841" s="133"/>
      <c r="V841" s="133"/>
      <c r="W841" s="133"/>
      <c r="Y841" s="133"/>
      <c r="Z841" s="133"/>
    </row>
    <row r="842" ht="14.25" customHeight="1">
      <c r="D842" s="133"/>
      <c r="E842" s="133"/>
      <c r="G842" s="133"/>
      <c r="L842" s="133"/>
      <c r="M842" s="133"/>
      <c r="N842" s="133"/>
      <c r="O842" s="133"/>
      <c r="P842" s="133"/>
      <c r="Q842" s="133"/>
      <c r="S842" s="133"/>
      <c r="V842" s="133"/>
      <c r="W842" s="133"/>
      <c r="Y842" s="133"/>
      <c r="Z842" s="133"/>
    </row>
    <row r="843" ht="14.25" customHeight="1">
      <c r="D843" s="133"/>
      <c r="E843" s="133"/>
      <c r="G843" s="133"/>
      <c r="L843" s="133"/>
      <c r="M843" s="133"/>
      <c r="N843" s="133"/>
      <c r="O843" s="133"/>
      <c r="P843" s="133"/>
      <c r="Q843" s="133"/>
      <c r="S843" s="133"/>
      <c r="V843" s="133"/>
      <c r="W843" s="133"/>
      <c r="Y843" s="133"/>
      <c r="Z843" s="133"/>
    </row>
    <row r="844" ht="14.25" customHeight="1">
      <c r="D844" s="133"/>
      <c r="E844" s="133"/>
      <c r="G844" s="133"/>
      <c r="L844" s="133"/>
      <c r="M844" s="133"/>
      <c r="N844" s="133"/>
      <c r="O844" s="133"/>
      <c r="P844" s="133"/>
      <c r="Q844" s="133"/>
      <c r="S844" s="133"/>
      <c r="V844" s="133"/>
      <c r="W844" s="133"/>
      <c r="Y844" s="133"/>
      <c r="Z844" s="133"/>
    </row>
    <row r="845" ht="14.25" customHeight="1">
      <c r="D845" s="133"/>
      <c r="E845" s="133"/>
      <c r="G845" s="133"/>
      <c r="L845" s="133"/>
      <c r="M845" s="133"/>
      <c r="N845" s="133"/>
      <c r="O845" s="133"/>
      <c r="P845" s="133"/>
      <c r="Q845" s="133"/>
      <c r="S845" s="133"/>
      <c r="V845" s="133"/>
      <c r="W845" s="133"/>
      <c r="Y845" s="133"/>
      <c r="Z845" s="133"/>
    </row>
    <row r="846" ht="14.25" customHeight="1">
      <c r="D846" s="133"/>
      <c r="E846" s="133"/>
      <c r="G846" s="133"/>
      <c r="L846" s="133"/>
      <c r="M846" s="133"/>
      <c r="N846" s="133"/>
      <c r="O846" s="133"/>
      <c r="P846" s="133"/>
      <c r="Q846" s="133"/>
      <c r="S846" s="133"/>
      <c r="V846" s="133"/>
      <c r="W846" s="133"/>
      <c r="Y846" s="133"/>
      <c r="Z846" s="133"/>
    </row>
    <row r="847" ht="14.25" customHeight="1">
      <c r="D847" s="133"/>
      <c r="E847" s="133"/>
      <c r="G847" s="133"/>
      <c r="L847" s="133"/>
      <c r="M847" s="133"/>
      <c r="N847" s="133"/>
      <c r="O847" s="133"/>
      <c r="P847" s="133"/>
      <c r="Q847" s="133"/>
      <c r="S847" s="133"/>
      <c r="V847" s="133"/>
      <c r="W847" s="133"/>
      <c r="Y847" s="133"/>
      <c r="Z847" s="133"/>
    </row>
    <row r="848" ht="14.25" customHeight="1">
      <c r="D848" s="133"/>
      <c r="E848" s="133"/>
      <c r="G848" s="133"/>
      <c r="L848" s="133"/>
      <c r="M848" s="133"/>
      <c r="N848" s="133"/>
      <c r="O848" s="133"/>
      <c r="P848" s="133"/>
      <c r="Q848" s="133"/>
      <c r="S848" s="133"/>
      <c r="V848" s="133"/>
      <c r="W848" s="133"/>
      <c r="Y848" s="133"/>
      <c r="Z848" s="133"/>
    </row>
    <row r="849" ht="14.25" customHeight="1">
      <c r="D849" s="133"/>
      <c r="E849" s="133"/>
      <c r="G849" s="133"/>
      <c r="L849" s="133"/>
      <c r="M849" s="133"/>
      <c r="N849" s="133"/>
      <c r="O849" s="133"/>
      <c r="P849" s="133"/>
      <c r="Q849" s="133"/>
      <c r="S849" s="133"/>
      <c r="V849" s="133"/>
      <c r="W849" s="133"/>
      <c r="Y849" s="133"/>
      <c r="Z849" s="133"/>
    </row>
    <row r="850" ht="14.25" customHeight="1">
      <c r="D850" s="133"/>
      <c r="E850" s="133"/>
      <c r="G850" s="133"/>
      <c r="L850" s="133"/>
      <c r="M850" s="133"/>
      <c r="N850" s="133"/>
      <c r="O850" s="133"/>
      <c r="P850" s="133"/>
      <c r="Q850" s="133"/>
      <c r="S850" s="133"/>
      <c r="V850" s="133"/>
      <c r="W850" s="133"/>
      <c r="Y850" s="133"/>
      <c r="Z850" s="133"/>
    </row>
    <row r="851" ht="14.25" customHeight="1">
      <c r="D851" s="133"/>
      <c r="E851" s="133"/>
      <c r="G851" s="133"/>
      <c r="L851" s="133"/>
      <c r="M851" s="133"/>
      <c r="N851" s="133"/>
      <c r="O851" s="133"/>
      <c r="P851" s="133"/>
      <c r="Q851" s="133"/>
      <c r="S851" s="133"/>
      <c r="V851" s="133"/>
      <c r="W851" s="133"/>
      <c r="Y851" s="133"/>
      <c r="Z851" s="133"/>
    </row>
    <row r="852" ht="14.25" customHeight="1">
      <c r="D852" s="133"/>
      <c r="E852" s="133"/>
      <c r="G852" s="133"/>
      <c r="L852" s="133"/>
      <c r="M852" s="133"/>
      <c r="N852" s="133"/>
      <c r="O852" s="133"/>
      <c r="P852" s="133"/>
      <c r="Q852" s="133"/>
      <c r="S852" s="133"/>
      <c r="V852" s="133"/>
      <c r="W852" s="133"/>
      <c r="Y852" s="133"/>
      <c r="Z852" s="133"/>
    </row>
    <row r="853" ht="14.25" customHeight="1">
      <c r="D853" s="133"/>
      <c r="E853" s="133"/>
      <c r="G853" s="133"/>
      <c r="L853" s="133"/>
      <c r="M853" s="133"/>
      <c r="N853" s="133"/>
      <c r="O853" s="133"/>
      <c r="P853" s="133"/>
      <c r="Q853" s="133"/>
      <c r="S853" s="133"/>
      <c r="V853" s="133"/>
      <c r="W853" s="133"/>
      <c r="Y853" s="133"/>
      <c r="Z853" s="133"/>
    </row>
    <row r="854" ht="14.25" customHeight="1">
      <c r="D854" s="133"/>
      <c r="E854" s="133"/>
      <c r="G854" s="133"/>
      <c r="L854" s="133"/>
      <c r="M854" s="133"/>
      <c r="N854" s="133"/>
      <c r="O854" s="133"/>
      <c r="P854" s="133"/>
      <c r="Q854" s="133"/>
      <c r="S854" s="133"/>
      <c r="V854" s="133"/>
      <c r="W854" s="133"/>
      <c r="Y854" s="133"/>
      <c r="Z854" s="133"/>
    </row>
    <row r="855" ht="14.25" customHeight="1">
      <c r="D855" s="133"/>
      <c r="E855" s="133"/>
      <c r="G855" s="133"/>
      <c r="L855" s="133"/>
      <c r="M855" s="133"/>
      <c r="N855" s="133"/>
      <c r="O855" s="133"/>
      <c r="P855" s="133"/>
      <c r="Q855" s="133"/>
      <c r="S855" s="133"/>
      <c r="V855" s="133"/>
      <c r="W855" s="133"/>
      <c r="Y855" s="133"/>
      <c r="Z855" s="133"/>
    </row>
    <row r="856" ht="14.25" customHeight="1">
      <c r="D856" s="133"/>
      <c r="E856" s="133"/>
      <c r="G856" s="133"/>
      <c r="L856" s="133"/>
      <c r="M856" s="133"/>
      <c r="N856" s="133"/>
      <c r="O856" s="133"/>
      <c r="P856" s="133"/>
      <c r="Q856" s="133"/>
      <c r="S856" s="133"/>
      <c r="V856" s="133"/>
      <c r="W856" s="133"/>
      <c r="Y856" s="133"/>
      <c r="Z856" s="133"/>
    </row>
    <row r="857" ht="14.25" customHeight="1">
      <c r="D857" s="133"/>
      <c r="E857" s="133"/>
      <c r="G857" s="133"/>
      <c r="L857" s="133"/>
      <c r="M857" s="133"/>
      <c r="N857" s="133"/>
      <c r="O857" s="133"/>
      <c r="P857" s="133"/>
      <c r="Q857" s="133"/>
      <c r="S857" s="133"/>
      <c r="V857" s="133"/>
      <c r="W857" s="133"/>
      <c r="Y857" s="133"/>
      <c r="Z857" s="133"/>
    </row>
    <row r="858" ht="14.25" customHeight="1">
      <c r="D858" s="133"/>
      <c r="E858" s="133"/>
      <c r="G858" s="133"/>
      <c r="L858" s="133"/>
      <c r="M858" s="133"/>
      <c r="N858" s="133"/>
      <c r="O858" s="133"/>
      <c r="P858" s="133"/>
      <c r="Q858" s="133"/>
      <c r="S858" s="133"/>
      <c r="V858" s="133"/>
      <c r="W858" s="133"/>
      <c r="Y858" s="133"/>
      <c r="Z858" s="133"/>
    </row>
    <row r="859" ht="14.25" customHeight="1">
      <c r="D859" s="133"/>
      <c r="E859" s="133"/>
      <c r="G859" s="133"/>
      <c r="L859" s="133"/>
      <c r="M859" s="133"/>
      <c r="N859" s="133"/>
      <c r="O859" s="133"/>
      <c r="P859" s="133"/>
      <c r="Q859" s="133"/>
      <c r="S859" s="133"/>
      <c r="V859" s="133"/>
      <c r="W859" s="133"/>
      <c r="Y859" s="133"/>
      <c r="Z859" s="133"/>
    </row>
    <row r="860" ht="14.25" customHeight="1">
      <c r="D860" s="133"/>
      <c r="E860" s="133"/>
      <c r="G860" s="133"/>
      <c r="L860" s="133"/>
      <c r="M860" s="133"/>
      <c r="N860" s="133"/>
      <c r="O860" s="133"/>
      <c r="P860" s="133"/>
      <c r="Q860" s="133"/>
      <c r="S860" s="133"/>
      <c r="V860" s="133"/>
      <c r="W860" s="133"/>
      <c r="Y860" s="133"/>
      <c r="Z860" s="133"/>
    </row>
    <row r="861" ht="14.25" customHeight="1">
      <c r="D861" s="133"/>
      <c r="E861" s="133"/>
      <c r="G861" s="133"/>
      <c r="L861" s="133"/>
      <c r="M861" s="133"/>
      <c r="N861" s="133"/>
      <c r="O861" s="133"/>
      <c r="P861" s="133"/>
      <c r="Q861" s="133"/>
      <c r="S861" s="133"/>
      <c r="V861" s="133"/>
      <c r="W861" s="133"/>
      <c r="Y861" s="133"/>
      <c r="Z861" s="133"/>
    </row>
    <row r="862" ht="14.25" customHeight="1">
      <c r="D862" s="133"/>
      <c r="E862" s="133"/>
      <c r="G862" s="133"/>
      <c r="L862" s="133"/>
      <c r="M862" s="133"/>
      <c r="N862" s="133"/>
      <c r="O862" s="133"/>
      <c r="P862" s="133"/>
      <c r="Q862" s="133"/>
      <c r="S862" s="133"/>
      <c r="V862" s="133"/>
      <c r="W862" s="133"/>
      <c r="Y862" s="133"/>
      <c r="Z862" s="133"/>
    </row>
    <row r="863" ht="14.25" customHeight="1">
      <c r="D863" s="133"/>
      <c r="E863" s="133"/>
      <c r="G863" s="133"/>
      <c r="L863" s="133"/>
      <c r="M863" s="133"/>
      <c r="N863" s="133"/>
      <c r="O863" s="133"/>
      <c r="P863" s="133"/>
      <c r="Q863" s="133"/>
      <c r="S863" s="133"/>
      <c r="V863" s="133"/>
      <c r="W863" s="133"/>
      <c r="Y863" s="133"/>
      <c r="Z863" s="133"/>
    </row>
    <row r="864" ht="14.25" customHeight="1">
      <c r="D864" s="133"/>
      <c r="E864" s="133"/>
      <c r="G864" s="133"/>
      <c r="L864" s="133"/>
      <c r="M864" s="133"/>
      <c r="N864" s="133"/>
      <c r="O864" s="133"/>
      <c r="P864" s="133"/>
      <c r="Q864" s="133"/>
      <c r="S864" s="133"/>
      <c r="V864" s="133"/>
      <c r="W864" s="133"/>
      <c r="Y864" s="133"/>
      <c r="Z864" s="133"/>
    </row>
    <row r="865" ht="14.25" customHeight="1">
      <c r="D865" s="133"/>
      <c r="E865" s="133"/>
      <c r="G865" s="133"/>
      <c r="L865" s="133"/>
      <c r="M865" s="133"/>
      <c r="N865" s="133"/>
      <c r="O865" s="133"/>
      <c r="P865" s="133"/>
      <c r="Q865" s="133"/>
      <c r="S865" s="133"/>
      <c r="V865" s="133"/>
      <c r="W865" s="133"/>
      <c r="Y865" s="133"/>
      <c r="Z865" s="133"/>
    </row>
    <row r="866" ht="14.25" customHeight="1">
      <c r="D866" s="133"/>
      <c r="E866" s="133"/>
      <c r="G866" s="133"/>
      <c r="L866" s="133"/>
      <c r="M866" s="133"/>
      <c r="N866" s="133"/>
      <c r="O866" s="133"/>
      <c r="P866" s="133"/>
      <c r="Q866" s="133"/>
      <c r="S866" s="133"/>
      <c r="V866" s="133"/>
      <c r="W866" s="133"/>
      <c r="Y866" s="133"/>
      <c r="Z866" s="133"/>
    </row>
    <row r="867" ht="14.25" customHeight="1">
      <c r="D867" s="133"/>
      <c r="E867" s="133"/>
      <c r="G867" s="133"/>
      <c r="L867" s="133"/>
      <c r="M867" s="133"/>
      <c r="N867" s="133"/>
      <c r="O867" s="133"/>
      <c r="P867" s="133"/>
      <c r="Q867" s="133"/>
      <c r="S867" s="133"/>
      <c r="V867" s="133"/>
      <c r="W867" s="133"/>
      <c r="Y867" s="133"/>
      <c r="Z867" s="133"/>
    </row>
    <row r="868" ht="14.25" customHeight="1">
      <c r="D868" s="133"/>
      <c r="E868" s="133"/>
      <c r="G868" s="133"/>
      <c r="L868" s="133"/>
      <c r="M868" s="133"/>
      <c r="N868" s="133"/>
      <c r="O868" s="133"/>
      <c r="P868" s="133"/>
      <c r="Q868" s="133"/>
      <c r="S868" s="133"/>
      <c r="V868" s="133"/>
      <c r="W868" s="133"/>
      <c r="Y868" s="133"/>
      <c r="Z868" s="133"/>
    </row>
    <row r="869" ht="14.25" customHeight="1">
      <c r="D869" s="133"/>
      <c r="E869" s="133"/>
      <c r="G869" s="133"/>
      <c r="L869" s="133"/>
      <c r="M869" s="133"/>
      <c r="N869" s="133"/>
      <c r="O869" s="133"/>
      <c r="P869" s="133"/>
      <c r="Q869" s="133"/>
      <c r="S869" s="133"/>
      <c r="V869" s="133"/>
      <c r="W869" s="133"/>
      <c r="Y869" s="133"/>
      <c r="Z869" s="133"/>
    </row>
    <row r="870" ht="14.25" customHeight="1">
      <c r="D870" s="133"/>
      <c r="E870" s="133"/>
      <c r="G870" s="133"/>
      <c r="L870" s="133"/>
      <c r="M870" s="133"/>
      <c r="N870" s="133"/>
      <c r="O870" s="133"/>
      <c r="P870" s="133"/>
      <c r="Q870" s="133"/>
      <c r="S870" s="133"/>
      <c r="V870" s="133"/>
      <c r="W870" s="133"/>
      <c r="Y870" s="133"/>
      <c r="Z870" s="133"/>
    </row>
    <row r="871" ht="14.25" customHeight="1">
      <c r="D871" s="133"/>
      <c r="E871" s="133"/>
      <c r="G871" s="133"/>
      <c r="L871" s="133"/>
      <c r="M871" s="133"/>
      <c r="N871" s="133"/>
      <c r="O871" s="133"/>
      <c r="P871" s="133"/>
      <c r="Q871" s="133"/>
      <c r="S871" s="133"/>
      <c r="V871" s="133"/>
      <c r="W871" s="133"/>
      <c r="Y871" s="133"/>
      <c r="Z871" s="133"/>
    </row>
    <row r="872" ht="14.25" customHeight="1">
      <c r="D872" s="133"/>
      <c r="E872" s="133"/>
      <c r="G872" s="133"/>
      <c r="L872" s="133"/>
      <c r="M872" s="133"/>
      <c r="N872" s="133"/>
      <c r="O872" s="133"/>
      <c r="P872" s="133"/>
      <c r="Q872" s="133"/>
      <c r="S872" s="133"/>
      <c r="V872" s="133"/>
      <c r="W872" s="133"/>
      <c r="Y872" s="133"/>
      <c r="Z872" s="133"/>
    </row>
    <row r="873" ht="14.25" customHeight="1">
      <c r="D873" s="133"/>
      <c r="E873" s="133"/>
      <c r="G873" s="133"/>
      <c r="L873" s="133"/>
      <c r="M873" s="133"/>
      <c r="N873" s="133"/>
      <c r="O873" s="133"/>
      <c r="P873" s="133"/>
      <c r="Q873" s="133"/>
      <c r="S873" s="133"/>
      <c r="V873" s="133"/>
      <c r="W873" s="133"/>
      <c r="Y873" s="133"/>
      <c r="Z873" s="133"/>
    </row>
    <row r="874" ht="14.25" customHeight="1">
      <c r="D874" s="133"/>
      <c r="E874" s="133"/>
      <c r="G874" s="133"/>
      <c r="L874" s="133"/>
      <c r="M874" s="133"/>
      <c r="N874" s="133"/>
      <c r="O874" s="133"/>
      <c r="P874" s="133"/>
      <c r="Q874" s="133"/>
      <c r="S874" s="133"/>
      <c r="V874" s="133"/>
      <c r="W874" s="133"/>
      <c r="Y874" s="133"/>
      <c r="Z874" s="133"/>
    </row>
    <row r="875" ht="14.25" customHeight="1">
      <c r="D875" s="133"/>
      <c r="E875" s="133"/>
      <c r="G875" s="133"/>
      <c r="L875" s="133"/>
      <c r="M875" s="133"/>
      <c r="N875" s="133"/>
      <c r="O875" s="133"/>
      <c r="P875" s="133"/>
      <c r="Q875" s="133"/>
      <c r="S875" s="133"/>
      <c r="V875" s="133"/>
      <c r="W875" s="133"/>
      <c r="Y875" s="133"/>
      <c r="Z875" s="133"/>
    </row>
    <row r="876" ht="14.25" customHeight="1">
      <c r="D876" s="133"/>
      <c r="E876" s="133"/>
      <c r="G876" s="133"/>
      <c r="L876" s="133"/>
      <c r="M876" s="133"/>
      <c r="N876" s="133"/>
      <c r="O876" s="133"/>
      <c r="P876" s="133"/>
      <c r="Q876" s="133"/>
      <c r="S876" s="133"/>
      <c r="V876" s="133"/>
      <c r="W876" s="133"/>
      <c r="Y876" s="133"/>
      <c r="Z876" s="133"/>
    </row>
    <row r="877" ht="14.25" customHeight="1">
      <c r="D877" s="133"/>
      <c r="E877" s="133"/>
      <c r="G877" s="133"/>
      <c r="L877" s="133"/>
      <c r="M877" s="133"/>
      <c r="N877" s="133"/>
      <c r="O877" s="133"/>
      <c r="P877" s="133"/>
      <c r="Q877" s="133"/>
      <c r="S877" s="133"/>
      <c r="V877" s="133"/>
      <c r="W877" s="133"/>
      <c r="Y877" s="133"/>
      <c r="Z877" s="133"/>
    </row>
    <row r="878" ht="14.25" customHeight="1">
      <c r="D878" s="133"/>
      <c r="E878" s="133"/>
      <c r="G878" s="133"/>
      <c r="L878" s="133"/>
      <c r="M878" s="133"/>
      <c r="N878" s="133"/>
      <c r="O878" s="133"/>
      <c r="P878" s="133"/>
      <c r="Q878" s="133"/>
      <c r="S878" s="133"/>
      <c r="V878" s="133"/>
      <c r="W878" s="133"/>
      <c r="Y878" s="133"/>
      <c r="Z878" s="133"/>
    </row>
    <row r="879" ht="14.25" customHeight="1">
      <c r="D879" s="133"/>
      <c r="E879" s="133"/>
      <c r="G879" s="133"/>
      <c r="L879" s="133"/>
      <c r="M879" s="133"/>
      <c r="N879" s="133"/>
      <c r="O879" s="133"/>
      <c r="P879" s="133"/>
      <c r="Q879" s="133"/>
      <c r="S879" s="133"/>
      <c r="V879" s="133"/>
      <c r="W879" s="133"/>
      <c r="Y879" s="133"/>
      <c r="Z879" s="133"/>
    </row>
    <row r="880" ht="14.25" customHeight="1">
      <c r="D880" s="133"/>
      <c r="E880" s="133"/>
      <c r="G880" s="133"/>
      <c r="L880" s="133"/>
      <c r="M880" s="133"/>
      <c r="N880" s="133"/>
      <c r="O880" s="133"/>
      <c r="P880" s="133"/>
      <c r="Q880" s="133"/>
      <c r="S880" s="133"/>
      <c r="V880" s="133"/>
      <c r="W880" s="133"/>
      <c r="Y880" s="133"/>
      <c r="Z880" s="133"/>
    </row>
    <row r="881" ht="14.25" customHeight="1">
      <c r="D881" s="133"/>
      <c r="E881" s="133"/>
      <c r="G881" s="133"/>
      <c r="L881" s="133"/>
      <c r="M881" s="133"/>
      <c r="N881" s="133"/>
      <c r="O881" s="133"/>
      <c r="P881" s="133"/>
      <c r="Q881" s="133"/>
      <c r="S881" s="133"/>
      <c r="V881" s="133"/>
      <c r="W881" s="133"/>
      <c r="Y881" s="133"/>
      <c r="Z881" s="133"/>
    </row>
    <row r="882" ht="14.25" customHeight="1">
      <c r="D882" s="133"/>
      <c r="E882" s="133"/>
      <c r="G882" s="133"/>
      <c r="L882" s="133"/>
      <c r="M882" s="133"/>
      <c r="N882" s="133"/>
      <c r="O882" s="133"/>
      <c r="P882" s="133"/>
      <c r="Q882" s="133"/>
      <c r="S882" s="133"/>
      <c r="V882" s="133"/>
      <c r="W882" s="133"/>
      <c r="Y882" s="133"/>
      <c r="Z882" s="133"/>
    </row>
    <row r="883" ht="14.25" customHeight="1">
      <c r="D883" s="133"/>
      <c r="E883" s="133"/>
      <c r="G883" s="133"/>
      <c r="L883" s="133"/>
      <c r="M883" s="133"/>
      <c r="N883" s="133"/>
      <c r="O883" s="133"/>
      <c r="P883" s="133"/>
      <c r="Q883" s="133"/>
      <c r="S883" s="133"/>
      <c r="V883" s="133"/>
      <c r="W883" s="133"/>
      <c r="Y883" s="133"/>
      <c r="Z883" s="133"/>
    </row>
    <row r="884" ht="14.25" customHeight="1">
      <c r="D884" s="133"/>
      <c r="E884" s="133"/>
      <c r="G884" s="133"/>
      <c r="L884" s="133"/>
      <c r="M884" s="133"/>
      <c r="N884" s="133"/>
      <c r="O884" s="133"/>
      <c r="P884" s="133"/>
      <c r="Q884" s="133"/>
      <c r="S884" s="133"/>
      <c r="V884" s="133"/>
      <c r="W884" s="133"/>
      <c r="Y884" s="133"/>
      <c r="Z884" s="133"/>
    </row>
    <row r="885" ht="14.25" customHeight="1">
      <c r="D885" s="133"/>
      <c r="E885" s="133"/>
      <c r="G885" s="133"/>
      <c r="L885" s="133"/>
      <c r="M885" s="133"/>
      <c r="N885" s="133"/>
      <c r="O885" s="133"/>
      <c r="P885" s="133"/>
      <c r="Q885" s="133"/>
      <c r="S885" s="133"/>
      <c r="V885" s="133"/>
      <c r="W885" s="133"/>
      <c r="Y885" s="133"/>
      <c r="Z885" s="133"/>
    </row>
    <row r="886" ht="14.25" customHeight="1">
      <c r="D886" s="133"/>
      <c r="E886" s="133"/>
      <c r="G886" s="133"/>
      <c r="L886" s="133"/>
      <c r="M886" s="133"/>
      <c r="N886" s="133"/>
      <c r="O886" s="133"/>
      <c r="P886" s="133"/>
      <c r="Q886" s="133"/>
      <c r="S886" s="133"/>
      <c r="V886" s="133"/>
      <c r="W886" s="133"/>
      <c r="Y886" s="133"/>
      <c r="Z886" s="133"/>
    </row>
    <row r="887" ht="14.25" customHeight="1">
      <c r="D887" s="133"/>
      <c r="E887" s="133"/>
      <c r="G887" s="133"/>
      <c r="L887" s="133"/>
      <c r="M887" s="133"/>
      <c r="N887" s="133"/>
      <c r="O887" s="133"/>
      <c r="P887" s="133"/>
      <c r="Q887" s="133"/>
      <c r="S887" s="133"/>
      <c r="V887" s="133"/>
      <c r="W887" s="133"/>
      <c r="Y887" s="133"/>
      <c r="Z887" s="133"/>
    </row>
    <row r="888" ht="14.25" customHeight="1">
      <c r="D888" s="133"/>
      <c r="E888" s="133"/>
      <c r="G888" s="133"/>
      <c r="L888" s="133"/>
      <c r="M888" s="133"/>
      <c r="N888" s="133"/>
      <c r="O888" s="133"/>
      <c r="P888" s="133"/>
      <c r="Q888" s="133"/>
      <c r="S888" s="133"/>
      <c r="V888" s="133"/>
      <c r="W888" s="133"/>
      <c r="Y888" s="133"/>
      <c r="Z888" s="133"/>
    </row>
    <row r="889" ht="14.25" customHeight="1">
      <c r="D889" s="133"/>
      <c r="E889" s="133"/>
      <c r="G889" s="133"/>
      <c r="L889" s="133"/>
      <c r="M889" s="133"/>
      <c r="N889" s="133"/>
      <c r="O889" s="133"/>
      <c r="P889" s="133"/>
      <c r="Q889" s="133"/>
      <c r="S889" s="133"/>
      <c r="V889" s="133"/>
      <c r="W889" s="133"/>
      <c r="Y889" s="133"/>
      <c r="Z889" s="133"/>
    </row>
    <row r="890" ht="14.25" customHeight="1">
      <c r="D890" s="133"/>
      <c r="E890" s="133"/>
      <c r="G890" s="133"/>
      <c r="L890" s="133"/>
      <c r="M890" s="133"/>
      <c r="N890" s="133"/>
      <c r="O890" s="133"/>
      <c r="P890" s="133"/>
      <c r="Q890" s="133"/>
      <c r="S890" s="133"/>
      <c r="V890" s="133"/>
      <c r="W890" s="133"/>
      <c r="Y890" s="133"/>
      <c r="Z890" s="133"/>
    </row>
    <row r="891" ht="14.25" customHeight="1">
      <c r="D891" s="133"/>
      <c r="E891" s="133"/>
      <c r="G891" s="133"/>
      <c r="L891" s="133"/>
      <c r="M891" s="133"/>
      <c r="N891" s="133"/>
      <c r="O891" s="133"/>
      <c r="P891" s="133"/>
      <c r="Q891" s="133"/>
      <c r="S891" s="133"/>
      <c r="V891" s="133"/>
      <c r="W891" s="133"/>
      <c r="Y891" s="133"/>
      <c r="Z891" s="133"/>
    </row>
    <row r="892" ht="14.25" customHeight="1">
      <c r="D892" s="133"/>
      <c r="E892" s="133"/>
      <c r="G892" s="133"/>
      <c r="L892" s="133"/>
      <c r="M892" s="133"/>
      <c r="N892" s="133"/>
      <c r="O892" s="133"/>
      <c r="P892" s="133"/>
      <c r="Q892" s="133"/>
      <c r="S892" s="133"/>
      <c r="V892" s="133"/>
      <c r="W892" s="133"/>
      <c r="Y892" s="133"/>
      <c r="Z892" s="133"/>
    </row>
    <row r="893" ht="14.25" customHeight="1">
      <c r="D893" s="133"/>
      <c r="E893" s="133"/>
      <c r="G893" s="133"/>
      <c r="L893" s="133"/>
      <c r="M893" s="133"/>
      <c r="N893" s="133"/>
      <c r="O893" s="133"/>
      <c r="P893" s="133"/>
      <c r="Q893" s="133"/>
      <c r="S893" s="133"/>
      <c r="V893" s="133"/>
      <c r="W893" s="133"/>
      <c r="Y893" s="133"/>
      <c r="Z893" s="133"/>
    </row>
    <row r="894" ht="14.25" customHeight="1">
      <c r="D894" s="133"/>
      <c r="E894" s="133"/>
      <c r="G894" s="133"/>
      <c r="L894" s="133"/>
      <c r="M894" s="133"/>
      <c r="N894" s="133"/>
      <c r="O894" s="133"/>
      <c r="P894" s="133"/>
      <c r="Q894" s="133"/>
      <c r="S894" s="133"/>
      <c r="V894" s="133"/>
      <c r="W894" s="133"/>
      <c r="Y894" s="133"/>
      <c r="Z894" s="133"/>
    </row>
    <row r="895" ht="14.25" customHeight="1">
      <c r="D895" s="133"/>
      <c r="E895" s="133"/>
      <c r="G895" s="133"/>
      <c r="L895" s="133"/>
      <c r="M895" s="133"/>
      <c r="N895" s="133"/>
      <c r="O895" s="133"/>
      <c r="P895" s="133"/>
      <c r="Q895" s="133"/>
      <c r="S895" s="133"/>
      <c r="V895" s="133"/>
      <c r="W895" s="133"/>
      <c r="Y895" s="133"/>
      <c r="Z895" s="133"/>
    </row>
    <row r="896" ht="14.25" customHeight="1">
      <c r="D896" s="133"/>
      <c r="E896" s="133"/>
      <c r="G896" s="133"/>
      <c r="L896" s="133"/>
      <c r="M896" s="133"/>
      <c r="N896" s="133"/>
      <c r="O896" s="133"/>
      <c r="P896" s="133"/>
      <c r="Q896" s="133"/>
      <c r="S896" s="133"/>
      <c r="V896" s="133"/>
      <c r="W896" s="133"/>
      <c r="Y896" s="133"/>
      <c r="Z896" s="133"/>
    </row>
    <row r="897" ht="14.25" customHeight="1">
      <c r="D897" s="133"/>
      <c r="E897" s="133"/>
      <c r="G897" s="133"/>
      <c r="L897" s="133"/>
      <c r="M897" s="133"/>
      <c r="N897" s="133"/>
      <c r="O897" s="133"/>
      <c r="P897" s="133"/>
      <c r="Q897" s="133"/>
      <c r="S897" s="133"/>
      <c r="V897" s="133"/>
      <c r="W897" s="133"/>
      <c r="Y897" s="133"/>
      <c r="Z897" s="133"/>
    </row>
    <row r="898" ht="14.25" customHeight="1">
      <c r="D898" s="133"/>
      <c r="E898" s="133"/>
      <c r="G898" s="133"/>
      <c r="L898" s="133"/>
      <c r="M898" s="133"/>
      <c r="N898" s="133"/>
      <c r="O898" s="133"/>
      <c r="P898" s="133"/>
      <c r="Q898" s="133"/>
      <c r="S898" s="133"/>
      <c r="V898" s="133"/>
      <c r="W898" s="133"/>
      <c r="Y898" s="133"/>
      <c r="Z898" s="133"/>
    </row>
    <row r="899" ht="14.25" customHeight="1">
      <c r="D899" s="133"/>
      <c r="E899" s="133"/>
      <c r="G899" s="133"/>
      <c r="L899" s="133"/>
      <c r="M899" s="133"/>
      <c r="N899" s="133"/>
      <c r="O899" s="133"/>
      <c r="P899" s="133"/>
      <c r="Q899" s="133"/>
      <c r="S899" s="133"/>
      <c r="V899" s="133"/>
      <c r="W899" s="133"/>
      <c r="Y899" s="133"/>
      <c r="Z899" s="133"/>
    </row>
    <row r="900" ht="14.25" customHeight="1">
      <c r="D900" s="133"/>
      <c r="E900" s="133"/>
      <c r="G900" s="133"/>
      <c r="L900" s="133"/>
      <c r="M900" s="133"/>
      <c r="N900" s="133"/>
      <c r="O900" s="133"/>
      <c r="P900" s="133"/>
      <c r="Q900" s="133"/>
      <c r="S900" s="133"/>
      <c r="V900" s="133"/>
      <c r="W900" s="133"/>
      <c r="Y900" s="133"/>
      <c r="Z900" s="133"/>
    </row>
    <row r="901" ht="14.25" customHeight="1">
      <c r="D901" s="133"/>
      <c r="E901" s="133"/>
      <c r="G901" s="133"/>
      <c r="L901" s="133"/>
      <c r="M901" s="133"/>
      <c r="N901" s="133"/>
      <c r="O901" s="133"/>
      <c r="P901" s="133"/>
      <c r="Q901" s="133"/>
      <c r="S901" s="133"/>
      <c r="V901" s="133"/>
      <c r="W901" s="133"/>
      <c r="Y901" s="133"/>
      <c r="Z901" s="133"/>
    </row>
    <row r="902" ht="14.25" customHeight="1">
      <c r="D902" s="133"/>
      <c r="E902" s="133"/>
      <c r="G902" s="133"/>
      <c r="L902" s="133"/>
      <c r="M902" s="133"/>
      <c r="N902" s="133"/>
      <c r="O902" s="133"/>
      <c r="P902" s="133"/>
      <c r="Q902" s="133"/>
      <c r="S902" s="133"/>
      <c r="V902" s="133"/>
      <c r="W902" s="133"/>
      <c r="Y902" s="133"/>
      <c r="Z902" s="133"/>
    </row>
    <row r="903" ht="14.25" customHeight="1">
      <c r="D903" s="133"/>
      <c r="E903" s="133"/>
      <c r="G903" s="133"/>
      <c r="L903" s="133"/>
      <c r="M903" s="133"/>
      <c r="N903" s="133"/>
      <c r="O903" s="133"/>
      <c r="P903" s="133"/>
      <c r="Q903" s="133"/>
      <c r="S903" s="133"/>
      <c r="V903" s="133"/>
      <c r="W903" s="133"/>
      <c r="Y903" s="133"/>
      <c r="Z903" s="133"/>
    </row>
    <row r="904" ht="14.25" customHeight="1">
      <c r="D904" s="133"/>
      <c r="E904" s="133"/>
      <c r="G904" s="133"/>
      <c r="L904" s="133"/>
      <c r="M904" s="133"/>
      <c r="N904" s="133"/>
      <c r="O904" s="133"/>
      <c r="P904" s="133"/>
      <c r="Q904" s="133"/>
      <c r="S904" s="133"/>
      <c r="V904" s="133"/>
      <c r="W904" s="133"/>
      <c r="Y904" s="133"/>
      <c r="Z904" s="133"/>
    </row>
    <row r="905" ht="14.25" customHeight="1">
      <c r="D905" s="133"/>
      <c r="E905" s="133"/>
      <c r="G905" s="133"/>
      <c r="L905" s="133"/>
      <c r="M905" s="133"/>
      <c r="N905" s="133"/>
      <c r="O905" s="133"/>
      <c r="P905" s="133"/>
      <c r="Q905" s="133"/>
      <c r="S905" s="133"/>
      <c r="V905" s="133"/>
      <c r="W905" s="133"/>
      <c r="Y905" s="133"/>
      <c r="Z905" s="133"/>
    </row>
    <row r="906" ht="14.25" customHeight="1">
      <c r="D906" s="133"/>
      <c r="E906" s="133"/>
      <c r="G906" s="133"/>
      <c r="L906" s="133"/>
      <c r="M906" s="133"/>
      <c r="N906" s="133"/>
      <c r="O906" s="133"/>
      <c r="P906" s="133"/>
      <c r="Q906" s="133"/>
      <c r="S906" s="133"/>
      <c r="V906" s="133"/>
      <c r="W906" s="133"/>
      <c r="Y906" s="133"/>
      <c r="Z906" s="133"/>
    </row>
    <row r="907" ht="14.25" customHeight="1">
      <c r="D907" s="133"/>
      <c r="E907" s="133"/>
      <c r="G907" s="133"/>
      <c r="L907" s="133"/>
      <c r="M907" s="133"/>
      <c r="N907" s="133"/>
      <c r="O907" s="133"/>
      <c r="P907" s="133"/>
      <c r="Q907" s="133"/>
      <c r="S907" s="133"/>
      <c r="V907" s="133"/>
      <c r="W907" s="133"/>
      <c r="Y907" s="133"/>
      <c r="Z907" s="133"/>
    </row>
    <row r="908" ht="14.25" customHeight="1">
      <c r="D908" s="133"/>
      <c r="E908" s="133"/>
      <c r="G908" s="133"/>
      <c r="L908" s="133"/>
      <c r="M908" s="133"/>
      <c r="N908" s="133"/>
      <c r="O908" s="133"/>
      <c r="P908" s="133"/>
      <c r="Q908" s="133"/>
      <c r="S908" s="133"/>
      <c r="V908" s="133"/>
      <c r="W908" s="133"/>
      <c r="Y908" s="133"/>
      <c r="Z908" s="133"/>
    </row>
    <row r="909" ht="14.25" customHeight="1">
      <c r="D909" s="133"/>
      <c r="E909" s="133"/>
      <c r="G909" s="133"/>
      <c r="L909" s="133"/>
      <c r="M909" s="133"/>
      <c r="N909" s="133"/>
      <c r="O909" s="133"/>
      <c r="P909" s="133"/>
      <c r="Q909" s="133"/>
      <c r="S909" s="133"/>
      <c r="V909" s="133"/>
      <c r="W909" s="133"/>
      <c r="Y909" s="133"/>
      <c r="Z909" s="133"/>
    </row>
    <row r="910" ht="14.25" customHeight="1">
      <c r="D910" s="133"/>
      <c r="E910" s="133"/>
      <c r="G910" s="133"/>
      <c r="L910" s="133"/>
      <c r="M910" s="133"/>
      <c r="N910" s="133"/>
      <c r="O910" s="133"/>
      <c r="P910" s="133"/>
      <c r="Q910" s="133"/>
      <c r="S910" s="133"/>
      <c r="V910" s="133"/>
      <c r="W910" s="133"/>
      <c r="Y910" s="133"/>
      <c r="Z910" s="133"/>
    </row>
    <row r="911" ht="14.25" customHeight="1">
      <c r="D911" s="133"/>
      <c r="E911" s="133"/>
      <c r="G911" s="133"/>
      <c r="L911" s="133"/>
      <c r="M911" s="133"/>
      <c r="N911" s="133"/>
      <c r="O911" s="133"/>
      <c r="P911" s="133"/>
      <c r="Q911" s="133"/>
      <c r="S911" s="133"/>
      <c r="V911" s="133"/>
      <c r="W911" s="133"/>
      <c r="Y911" s="133"/>
      <c r="Z911" s="133"/>
    </row>
    <row r="912" ht="14.25" customHeight="1">
      <c r="D912" s="133"/>
      <c r="E912" s="133"/>
      <c r="G912" s="133"/>
      <c r="L912" s="133"/>
      <c r="M912" s="133"/>
      <c r="N912" s="133"/>
      <c r="O912" s="133"/>
      <c r="P912" s="133"/>
      <c r="Q912" s="133"/>
      <c r="S912" s="133"/>
      <c r="V912" s="133"/>
      <c r="W912" s="133"/>
      <c r="Y912" s="133"/>
      <c r="Z912" s="133"/>
    </row>
    <row r="913" ht="14.25" customHeight="1">
      <c r="D913" s="133"/>
      <c r="E913" s="133"/>
      <c r="G913" s="133"/>
      <c r="L913" s="133"/>
      <c r="M913" s="133"/>
      <c r="N913" s="133"/>
      <c r="O913" s="133"/>
      <c r="P913" s="133"/>
      <c r="Q913" s="133"/>
      <c r="S913" s="133"/>
      <c r="V913" s="133"/>
      <c r="W913" s="133"/>
      <c r="Y913" s="133"/>
      <c r="Z913" s="133"/>
    </row>
    <row r="914" ht="14.25" customHeight="1">
      <c r="D914" s="133"/>
      <c r="E914" s="133"/>
      <c r="G914" s="133"/>
      <c r="L914" s="133"/>
      <c r="M914" s="133"/>
      <c r="N914" s="133"/>
      <c r="O914" s="133"/>
      <c r="P914" s="133"/>
      <c r="Q914" s="133"/>
      <c r="S914" s="133"/>
      <c r="V914" s="133"/>
      <c r="W914" s="133"/>
      <c r="Y914" s="133"/>
      <c r="Z914" s="133"/>
    </row>
    <row r="915" ht="14.25" customHeight="1">
      <c r="D915" s="133"/>
      <c r="E915" s="133"/>
      <c r="G915" s="133"/>
      <c r="L915" s="133"/>
      <c r="M915" s="133"/>
      <c r="N915" s="133"/>
      <c r="O915" s="133"/>
      <c r="P915" s="133"/>
      <c r="Q915" s="133"/>
      <c r="S915" s="133"/>
      <c r="V915" s="133"/>
      <c r="W915" s="133"/>
      <c r="Y915" s="133"/>
      <c r="Z915" s="133"/>
    </row>
    <row r="916" ht="14.25" customHeight="1">
      <c r="D916" s="133"/>
      <c r="E916" s="133"/>
      <c r="G916" s="133"/>
      <c r="L916" s="133"/>
      <c r="M916" s="133"/>
      <c r="N916" s="133"/>
      <c r="O916" s="133"/>
      <c r="P916" s="133"/>
      <c r="Q916" s="133"/>
      <c r="S916" s="133"/>
      <c r="V916" s="133"/>
      <c r="W916" s="133"/>
      <c r="Y916" s="133"/>
      <c r="Z916" s="133"/>
    </row>
    <row r="917" ht="14.25" customHeight="1">
      <c r="D917" s="133"/>
      <c r="E917" s="133"/>
      <c r="G917" s="133"/>
      <c r="L917" s="133"/>
      <c r="M917" s="133"/>
      <c r="N917" s="133"/>
      <c r="O917" s="133"/>
      <c r="P917" s="133"/>
      <c r="Q917" s="133"/>
      <c r="S917" s="133"/>
      <c r="V917" s="133"/>
      <c r="W917" s="133"/>
      <c r="Y917" s="133"/>
      <c r="Z917" s="133"/>
    </row>
    <row r="918" ht="14.25" customHeight="1">
      <c r="D918" s="133"/>
      <c r="E918" s="133"/>
      <c r="G918" s="133"/>
      <c r="L918" s="133"/>
      <c r="M918" s="133"/>
      <c r="N918" s="133"/>
      <c r="O918" s="133"/>
      <c r="P918" s="133"/>
      <c r="Q918" s="133"/>
      <c r="S918" s="133"/>
      <c r="V918" s="133"/>
      <c r="W918" s="133"/>
      <c r="Y918" s="133"/>
      <c r="Z918" s="133"/>
    </row>
    <row r="919" ht="14.25" customHeight="1">
      <c r="D919" s="133"/>
      <c r="E919" s="133"/>
      <c r="G919" s="133"/>
      <c r="L919" s="133"/>
      <c r="M919" s="133"/>
      <c r="N919" s="133"/>
      <c r="O919" s="133"/>
      <c r="P919" s="133"/>
      <c r="Q919" s="133"/>
      <c r="S919" s="133"/>
      <c r="V919" s="133"/>
      <c r="W919" s="133"/>
      <c r="Y919" s="133"/>
      <c r="Z919" s="133"/>
    </row>
    <row r="920" ht="14.25" customHeight="1">
      <c r="D920" s="133"/>
      <c r="E920" s="133"/>
      <c r="G920" s="133"/>
      <c r="L920" s="133"/>
      <c r="M920" s="133"/>
      <c r="N920" s="133"/>
      <c r="O920" s="133"/>
      <c r="P920" s="133"/>
      <c r="Q920" s="133"/>
      <c r="S920" s="133"/>
      <c r="V920" s="133"/>
      <c r="W920" s="133"/>
      <c r="Y920" s="133"/>
      <c r="Z920" s="133"/>
    </row>
    <row r="921" ht="14.25" customHeight="1">
      <c r="D921" s="133"/>
      <c r="E921" s="133"/>
      <c r="G921" s="133"/>
      <c r="L921" s="133"/>
      <c r="M921" s="133"/>
      <c r="N921" s="133"/>
      <c r="O921" s="133"/>
      <c r="P921" s="133"/>
      <c r="Q921" s="133"/>
      <c r="S921" s="133"/>
      <c r="V921" s="133"/>
      <c r="W921" s="133"/>
      <c r="Y921" s="133"/>
      <c r="Z921" s="133"/>
    </row>
    <row r="922" ht="14.25" customHeight="1">
      <c r="D922" s="133"/>
      <c r="E922" s="133"/>
      <c r="G922" s="133"/>
      <c r="L922" s="133"/>
      <c r="M922" s="133"/>
      <c r="N922" s="133"/>
      <c r="O922" s="133"/>
      <c r="P922" s="133"/>
      <c r="Q922" s="133"/>
      <c r="S922" s="133"/>
      <c r="V922" s="133"/>
      <c r="W922" s="133"/>
      <c r="Y922" s="133"/>
      <c r="Z922" s="133"/>
    </row>
    <row r="923" ht="14.25" customHeight="1">
      <c r="D923" s="133"/>
      <c r="E923" s="133"/>
      <c r="G923" s="133"/>
      <c r="L923" s="133"/>
      <c r="M923" s="133"/>
      <c r="N923" s="133"/>
      <c r="O923" s="133"/>
      <c r="P923" s="133"/>
      <c r="Q923" s="133"/>
      <c r="S923" s="133"/>
      <c r="V923" s="133"/>
      <c r="W923" s="133"/>
      <c r="Y923" s="133"/>
      <c r="Z923" s="133"/>
    </row>
    <row r="924" ht="14.25" customHeight="1">
      <c r="D924" s="133"/>
      <c r="E924" s="133"/>
      <c r="G924" s="133"/>
      <c r="L924" s="133"/>
      <c r="M924" s="133"/>
      <c r="N924" s="133"/>
      <c r="O924" s="133"/>
      <c r="P924" s="133"/>
      <c r="Q924" s="133"/>
      <c r="S924" s="133"/>
      <c r="V924" s="133"/>
      <c r="W924" s="133"/>
      <c r="Y924" s="133"/>
      <c r="Z924" s="133"/>
    </row>
    <row r="925" ht="14.25" customHeight="1">
      <c r="D925" s="133"/>
      <c r="E925" s="133"/>
      <c r="G925" s="133"/>
      <c r="L925" s="133"/>
      <c r="M925" s="133"/>
      <c r="N925" s="133"/>
      <c r="O925" s="133"/>
      <c r="P925" s="133"/>
      <c r="Q925" s="133"/>
      <c r="S925" s="133"/>
      <c r="V925" s="133"/>
      <c r="W925" s="133"/>
      <c r="Y925" s="133"/>
      <c r="Z925" s="133"/>
    </row>
    <row r="926" ht="14.25" customHeight="1">
      <c r="D926" s="133"/>
      <c r="E926" s="133"/>
      <c r="G926" s="133"/>
      <c r="L926" s="133"/>
      <c r="M926" s="133"/>
      <c r="N926" s="133"/>
      <c r="O926" s="133"/>
      <c r="P926" s="133"/>
      <c r="Q926" s="133"/>
      <c r="S926" s="133"/>
      <c r="V926" s="133"/>
      <c r="W926" s="133"/>
      <c r="Y926" s="133"/>
      <c r="Z926" s="133"/>
    </row>
    <row r="927" ht="14.25" customHeight="1">
      <c r="D927" s="133"/>
      <c r="E927" s="133"/>
      <c r="G927" s="133"/>
      <c r="L927" s="133"/>
      <c r="M927" s="133"/>
      <c r="N927" s="133"/>
      <c r="O927" s="133"/>
      <c r="P927" s="133"/>
      <c r="Q927" s="133"/>
      <c r="S927" s="133"/>
      <c r="V927" s="133"/>
      <c r="W927" s="133"/>
      <c r="Y927" s="133"/>
      <c r="Z927" s="133"/>
    </row>
    <row r="928" ht="14.25" customHeight="1">
      <c r="D928" s="133"/>
      <c r="E928" s="133"/>
      <c r="G928" s="133"/>
      <c r="L928" s="133"/>
      <c r="M928" s="133"/>
      <c r="N928" s="133"/>
      <c r="O928" s="133"/>
      <c r="P928" s="133"/>
      <c r="Q928" s="133"/>
      <c r="S928" s="133"/>
      <c r="V928" s="133"/>
      <c r="W928" s="133"/>
      <c r="Y928" s="133"/>
      <c r="Z928" s="133"/>
    </row>
    <row r="929" ht="14.25" customHeight="1">
      <c r="D929" s="133"/>
      <c r="E929" s="133"/>
      <c r="G929" s="133"/>
      <c r="L929" s="133"/>
      <c r="M929" s="133"/>
      <c r="N929" s="133"/>
      <c r="O929" s="133"/>
      <c r="P929" s="133"/>
      <c r="Q929" s="133"/>
      <c r="S929" s="133"/>
      <c r="V929" s="133"/>
      <c r="W929" s="133"/>
      <c r="Y929" s="133"/>
      <c r="Z929" s="133"/>
    </row>
    <row r="930" ht="14.25" customHeight="1">
      <c r="D930" s="133"/>
      <c r="E930" s="133"/>
      <c r="G930" s="133"/>
      <c r="L930" s="133"/>
      <c r="M930" s="133"/>
      <c r="N930" s="133"/>
      <c r="O930" s="133"/>
      <c r="P930" s="133"/>
      <c r="Q930" s="133"/>
      <c r="S930" s="133"/>
      <c r="V930" s="133"/>
      <c r="W930" s="133"/>
      <c r="Y930" s="133"/>
      <c r="Z930" s="133"/>
    </row>
    <row r="931" ht="14.25" customHeight="1">
      <c r="D931" s="133"/>
      <c r="E931" s="133"/>
      <c r="G931" s="133"/>
      <c r="L931" s="133"/>
      <c r="M931" s="133"/>
      <c r="N931" s="133"/>
      <c r="O931" s="133"/>
      <c r="P931" s="133"/>
      <c r="Q931" s="133"/>
      <c r="S931" s="133"/>
      <c r="V931" s="133"/>
      <c r="W931" s="133"/>
      <c r="Y931" s="133"/>
      <c r="Z931" s="133"/>
    </row>
    <row r="932" ht="14.25" customHeight="1">
      <c r="D932" s="133"/>
      <c r="E932" s="133"/>
      <c r="G932" s="133"/>
      <c r="L932" s="133"/>
      <c r="M932" s="133"/>
      <c r="N932" s="133"/>
      <c r="O932" s="133"/>
      <c r="P932" s="133"/>
      <c r="Q932" s="133"/>
      <c r="S932" s="133"/>
      <c r="V932" s="133"/>
      <c r="W932" s="133"/>
      <c r="Y932" s="133"/>
      <c r="Z932" s="133"/>
    </row>
    <row r="933" ht="14.25" customHeight="1">
      <c r="D933" s="133"/>
      <c r="E933" s="133"/>
      <c r="G933" s="133"/>
      <c r="L933" s="133"/>
      <c r="M933" s="133"/>
      <c r="N933" s="133"/>
      <c r="O933" s="133"/>
      <c r="P933" s="133"/>
      <c r="Q933" s="133"/>
      <c r="S933" s="133"/>
      <c r="V933" s="133"/>
      <c r="W933" s="133"/>
      <c r="Y933" s="133"/>
      <c r="Z933" s="133"/>
    </row>
    <row r="934" ht="14.25" customHeight="1">
      <c r="D934" s="133"/>
      <c r="E934" s="133"/>
      <c r="G934" s="133"/>
      <c r="L934" s="133"/>
      <c r="M934" s="133"/>
      <c r="N934" s="133"/>
      <c r="O934" s="133"/>
      <c r="P934" s="133"/>
      <c r="Q934" s="133"/>
      <c r="S934" s="133"/>
      <c r="V934" s="133"/>
      <c r="W934" s="133"/>
      <c r="Y934" s="133"/>
      <c r="Z934" s="133"/>
    </row>
    <row r="935" ht="14.25" customHeight="1">
      <c r="D935" s="133"/>
      <c r="E935" s="133"/>
      <c r="G935" s="133"/>
      <c r="L935" s="133"/>
      <c r="M935" s="133"/>
      <c r="N935" s="133"/>
      <c r="O935" s="133"/>
      <c r="P935" s="133"/>
      <c r="Q935" s="133"/>
      <c r="S935" s="133"/>
      <c r="V935" s="133"/>
      <c r="W935" s="133"/>
      <c r="Y935" s="133"/>
      <c r="Z935" s="133"/>
    </row>
    <row r="936" ht="14.25" customHeight="1">
      <c r="D936" s="133"/>
      <c r="E936" s="133"/>
      <c r="G936" s="133"/>
      <c r="L936" s="133"/>
      <c r="M936" s="133"/>
      <c r="N936" s="133"/>
      <c r="O936" s="133"/>
      <c r="P936" s="133"/>
      <c r="Q936" s="133"/>
      <c r="S936" s="133"/>
      <c r="V936" s="133"/>
      <c r="W936" s="133"/>
      <c r="Y936" s="133"/>
      <c r="Z936" s="133"/>
    </row>
    <row r="937" ht="14.25" customHeight="1">
      <c r="D937" s="133"/>
      <c r="E937" s="133"/>
      <c r="G937" s="133"/>
      <c r="L937" s="133"/>
      <c r="M937" s="133"/>
      <c r="N937" s="133"/>
      <c r="O937" s="133"/>
      <c r="P937" s="133"/>
      <c r="Q937" s="133"/>
      <c r="S937" s="133"/>
      <c r="V937" s="133"/>
      <c r="W937" s="133"/>
      <c r="Y937" s="133"/>
      <c r="Z937" s="133"/>
    </row>
    <row r="938" ht="14.25" customHeight="1">
      <c r="D938" s="133"/>
      <c r="E938" s="133"/>
      <c r="G938" s="133"/>
      <c r="L938" s="133"/>
      <c r="M938" s="133"/>
      <c r="N938" s="133"/>
      <c r="O938" s="133"/>
      <c r="P938" s="133"/>
      <c r="Q938" s="133"/>
      <c r="S938" s="133"/>
      <c r="V938" s="133"/>
      <c r="W938" s="133"/>
      <c r="Y938" s="133"/>
      <c r="Z938" s="133"/>
    </row>
    <row r="939" ht="14.25" customHeight="1">
      <c r="D939" s="133"/>
      <c r="E939" s="133"/>
      <c r="G939" s="133"/>
      <c r="L939" s="133"/>
      <c r="M939" s="133"/>
      <c r="N939" s="133"/>
      <c r="O939" s="133"/>
      <c r="P939" s="133"/>
      <c r="Q939" s="133"/>
      <c r="S939" s="133"/>
      <c r="V939" s="133"/>
      <c r="W939" s="133"/>
      <c r="Y939" s="133"/>
      <c r="Z939" s="133"/>
    </row>
    <row r="940" ht="14.25" customHeight="1">
      <c r="D940" s="133"/>
      <c r="E940" s="133"/>
      <c r="G940" s="133"/>
      <c r="L940" s="133"/>
      <c r="M940" s="133"/>
      <c r="N940" s="133"/>
      <c r="O940" s="133"/>
      <c r="P940" s="133"/>
      <c r="Q940" s="133"/>
      <c r="S940" s="133"/>
      <c r="V940" s="133"/>
      <c r="W940" s="133"/>
      <c r="Y940" s="133"/>
      <c r="Z940" s="133"/>
    </row>
    <row r="941" ht="14.25" customHeight="1">
      <c r="D941" s="133"/>
      <c r="E941" s="133"/>
      <c r="G941" s="133"/>
      <c r="L941" s="133"/>
      <c r="M941" s="133"/>
      <c r="N941" s="133"/>
      <c r="O941" s="133"/>
      <c r="P941" s="133"/>
      <c r="Q941" s="133"/>
      <c r="S941" s="133"/>
      <c r="V941" s="133"/>
      <c r="W941" s="133"/>
      <c r="Y941" s="133"/>
      <c r="Z941" s="133"/>
    </row>
    <row r="942" ht="14.25" customHeight="1">
      <c r="D942" s="133"/>
      <c r="E942" s="133"/>
      <c r="G942" s="133"/>
      <c r="L942" s="133"/>
      <c r="M942" s="133"/>
      <c r="N942" s="133"/>
      <c r="O942" s="133"/>
      <c r="P942" s="133"/>
      <c r="Q942" s="133"/>
      <c r="S942" s="133"/>
      <c r="V942" s="133"/>
      <c r="W942" s="133"/>
      <c r="Y942" s="133"/>
      <c r="Z942" s="133"/>
    </row>
    <row r="943" ht="14.25" customHeight="1">
      <c r="D943" s="133"/>
      <c r="E943" s="133"/>
      <c r="G943" s="133"/>
      <c r="L943" s="133"/>
      <c r="M943" s="133"/>
      <c r="N943" s="133"/>
      <c r="O943" s="133"/>
      <c r="P943" s="133"/>
      <c r="Q943" s="133"/>
      <c r="S943" s="133"/>
      <c r="V943" s="133"/>
      <c r="W943" s="133"/>
      <c r="Y943" s="133"/>
      <c r="Z943" s="133"/>
    </row>
    <row r="944" ht="14.25" customHeight="1">
      <c r="D944" s="133"/>
      <c r="E944" s="133"/>
      <c r="G944" s="133"/>
      <c r="L944" s="133"/>
      <c r="M944" s="133"/>
      <c r="N944" s="133"/>
      <c r="O944" s="133"/>
      <c r="P944" s="133"/>
      <c r="Q944" s="133"/>
      <c r="S944" s="133"/>
      <c r="V944" s="133"/>
      <c r="W944" s="133"/>
      <c r="Y944" s="133"/>
      <c r="Z944" s="133"/>
    </row>
    <row r="945" ht="14.25" customHeight="1">
      <c r="D945" s="133"/>
      <c r="E945" s="133"/>
      <c r="G945" s="133"/>
      <c r="L945" s="133"/>
      <c r="M945" s="133"/>
      <c r="N945" s="133"/>
      <c r="O945" s="133"/>
      <c r="P945" s="133"/>
      <c r="Q945" s="133"/>
      <c r="S945" s="133"/>
      <c r="V945" s="133"/>
      <c r="W945" s="133"/>
      <c r="Y945" s="133"/>
      <c r="Z945" s="133"/>
    </row>
    <row r="946" ht="14.25" customHeight="1">
      <c r="D946" s="133"/>
      <c r="E946" s="133"/>
      <c r="G946" s="133"/>
      <c r="L946" s="133"/>
      <c r="M946" s="133"/>
      <c r="N946" s="133"/>
      <c r="O946" s="133"/>
      <c r="P946" s="133"/>
      <c r="Q946" s="133"/>
      <c r="S946" s="133"/>
      <c r="V946" s="133"/>
      <c r="W946" s="133"/>
      <c r="Y946" s="133"/>
      <c r="Z946" s="133"/>
    </row>
    <row r="947" ht="14.25" customHeight="1">
      <c r="D947" s="133"/>
      <c r="E947" s="133"/>
      <c r="G947" s="133"/>
      <c r="L947" s="133"/>
      <c r="M947" s="133"/>
      <c r="N947" s="133"/>
      <c r="O947" s="133"/>
      <c r="P947" s="133"/>
      <c r="Q947" s="133"/>
      <c r="S947" s="133"/>
      <c r="V947" s="133"/>
      <c r="W947" s="133"/>
      <c r="Y947" s="133"/>
      <c r="Z947" s="133"/>
    </row>
    <row r="948" ht="14.25" customHeight="1">
      <c r="D948" s="133"/>
      <c r="E948" s="133"/>
      <c r="G948" s="133"/>
      <c r="L948" s="133"/>
      <c r="M948" s="133"/>
      <c r="N948" s="133"/>
      <c r="O948" s="133"/>
      <c r="P948" s="133"/>
      <c r="Q948" s="133"/>
      <c r="S948" s="133"/>
      <c r="V948" s="133"/>
      <c r="W948" s="133"/>
      <c r="Y948" s="133"/>
      <c r="Z948" s="133"/>
    </row>
    <row r="949" ht="14.25" customHeight="1">
      <c r="D949" s="133"/>
      <c r="E949" s="133"/>
      <c r="G949" s="133"/>
      <c r="L949" s="133"/>
      <c r="M949" s="133"/>
      <c r="N949" s="133"/>
      <c r="O949" s="133"/>
      <c r="P949" s="133"/>
      <c r="Q949" s="133"/>
      <c r="S949" s="133"/>
      <c r="V949" s="133"/>
      <c r="W949" s="133"/>
      <c r="Y949" s="133"/>
      <c r="Z949" s="133"/>
    </row>
    <row r="950" ht="14.25" customHeight="1">
      <c r="D950" s="133"/>
      <c r="E950" s="133"/>
      <c r="G950" s="133"/>
      <c r="L950" s="133"/>
      <c r="M950" s="133"/>
      <c r="N950" s="133"/>
      <c r="O950" s="133"/>
      <c r="P950" s="133"/>
      <c r="Q950" s="133"/>
      <c r="S950" s="133"/>
      <c r="V950" s="133"/>
      <c r="W950" s="133"/>
      <c r="Y950" s="133"/>
      <c r="Z950" s="133"/>
    </row>
    <row r="951" ht="14.25" customHeight="1">
      <c r="D951" s="133"/>
      <c r="E951" s="133"/>
      <c r="G951" s="133"/>
      <c r="L951" s="133"/>
      <c r="M951" s="133"/>
      <c r="N951" s="133"/>
      <c r="O951" s="133"/>
      <c r="P951" s="133"/>
      <c r="Q951" s="133"/>
      <c r="S951" s="133"/>
      <c r="V951" s="133"/>
      <c r="W951" s="133"/>
      <c r="Y951" s="133"/>
      <c r="Z951" s="133"/>
    </row>
    <row r="952" ht="14.25" customHeight="1">
      <c r="D952" s="133"/>
      <c r="E952" s="133"/>
      <c r="G952" s="133"/>
      <c r="L952" s="133"/>
      <c r="M952" s="133"/>
      <c r="N952" s="133"/>
      <c r="O952" s="133"/>
      <c r="P952" s="133"/>
      <c r="Q952" s="133"/>
      <c r="S952" s="133"/>
      <c r="V952" s="133"/>
      <c r="W952" s="133"/>
      <c r="Y952" s="133"/>
      <c r="Z952" s="133"/>
    </row>
    <row r="953" ht="14.25" customHeight="1">
      <c r="D953" s="133"/>
      <c r="E953" s="133"/>
      <c r="G953" s="133"/>
      <c r="L953" s="133"/>
      <c r="M953" s="133"/>
      <c r="N953" s="133"/>
      <c r="O953" s="133"/>
      <c r="P953" s="133"/>
      <c r="Q953" s="133"/>
      <c r="S953" s="133"/>
      <c r="V953" s="133"/>
      <c r="W953" s="133"/>
      <c r="Y953" s="133"/>
      <c r="Z953" s="133"/>
    </row>
    <row r="954" ht="14.25" customHeight="1">
      <c r="D954" s="133"/>
      <c r="E954" s="133"/>
      <c r="G954" s="133"/>
      <c r="L954" s="133"/>
      <c r="M954" s="133"/>
      <c r="N954" s="133"/>
      <c r="O954" s="133"/>
      <c r="P954" s="133"/>
      <c r="Q954" s="133"/>
      <c r="S954" s="133"/>
      <c r="V954" s="133"/>
      <c r="W954" s="133"/>
      <c r="Y954" s="133"/>
      <c r="Z954" s="133"/>
    </row>
    <row r="955" ht="14.25" customHeight="1">
      <c r="D955" s="133"/>
      <c r="E955" s="133"/>
      <c r="G955" s="133"/>
      <c r="L955" s="133"/>
      <c r="M955" s="133"/>
      <c r="N955" s="133"/>
      <c r="O955" s="133"/>
      <c r="P955" s="133"/>
      <c r="Q955" s="133"/>
      <c r="S955" s="133"/>
      <c r="V955" s="133"/>
      <c r="W955" s="133"/>
      <c r="Y955" s="133"/>
      <c r="Z955" s="133"/>
    </row>
    <row r="956" ht="14.25" customHeight="1">
      <c r="D956" s="133"/>
      <c r="E956" s="133"/>
      <c r="G956" s="133"/>
      <c r="L956" s="133"/>
      <c r="M956" s="133"/>
      <c r="N956" s="133"/>
      <c r="O956" s="133"/>
      <c r="P956" s="133"/>
      <c r="Q956" s="133"/>
      <c r="S956" s="133"/>
      <c r="V956" s="133"/>
      <c r="W956" s="133"/>
      <c r="Y956" s="133"/>
      <c r="Z956" s="133"/>
    </row>
    <row r="957" ht="14.25" customHeight="1">
      <c r="D957" s="133"/>
      <c r="E957" s="133"/>
      <c r="G957" s="133"/>
      <c r="L957" s="133"/>
      <c r="M957" s="133"/>
      <c r="N957" s="133"/>
      <c r="O957" s="133"/>
      <c r="P957" s="133"/>
      <c r="Q957" s="133"/>
      <c r="S957" s="133"/>
      <c r="V957" s="133"/>
      <c r="W957" s="133"/>
      <c r="Y957" s="133"/>
      <c r="Z957" s="133"/>
    </row>
    <row r="958" ht="14.25" customHeight="1">
      <c r="D958" s="133"/>
      <c r="E958" s="133"/>
      <c r="G958" s="133"/>
      <c r="L958" s="133"/>
      <c r="M958" s="133"/>
      <c r="N958" s="133"/>
      <c r="O958" s="133"/>
      <c r="P958" s="133"/>
      <c r="Q958" s="133"/>
      <c r="S958" s="133"/>
      <c r="V958" s="133"/>
      <c r="W958" s="133"/>
      <c r="Y958" s="133"/>
      <c r="Z958" s="133"/>
    </row>
    <row r="959" ht="14.25" customHeight="1">
      <c r="D959" s="133"/>
      <c r="E959" s="133"/>
      <c r="G959" s="133"/>
      <c r="L959" s="133"/>
      <c r="M959" s="133"/>
      <c r="N959" s="133"/>
      <c r="O959" s="133"/>
      <c r="P959" s="133"/>
      <c r="Q959" s="133"/>
      <c r="S959" s="133"/>
      <c r="V959" s="133"/>
      <c r="W959" s="133"/>
      <c r="Y959" s="133"/>
      <c r="Z959" s="133"/>
    </row>
    <row r="960" ht="14.25" customHeight="1">
      <c r="D960" s="133"/>
      <c r="E960" s="133"/>
      <c r="G960" s="133"/>
      <c r="L960" s="133"/>
      <c r="M960" s="133"/>
      <c r="N960" s="133"/>
      <c r="O960" s="133"/>
      <c r="P960" s="133"/>
      <c r="Q960" s="133"/>
      <c r="S960" s="133"/>
      <c r="V960" s="133"/>
      <c r="W960" s="133"/>
      <c r="Y960" s="133"/>
      <c r="Z960" s="133"/>
    </row>
    <row r="961" ht="14.25" customHeight="1">
      <c r="D961" s="133"/>
      <c r="E961" s="133"/>
      <c r="G961" s="133"/>
      <c r="L961" s="133"/>
      <c r="M961" s="133"/>
      <c r="N961" s="133"/>
      <c r="O961" s="133"/>
      <c r="P961" s="133"/>
      <c r="Q961" s="133"/>
      <c r="S961" s="133"/>
      <c r="V961" s="133"/>
      <c r="W961" s="133"/>
      <c r="Y961" s="133"/>
      <c r="Z961" s="133"/>
    </row>
    <row r="962" ht="14.25" customHeight="1">
      <c r="D962" s="133"/>
      <c r="E962" s="133"/>
      <c r="G962" s="133"/>
      <c r="L962" s="133"/>
      <c r="M962" s="133"/>
      <c r="N962" s="133"/>
      <c r="O962" s="133"/>
      <c r="P962" s="133"/>
      <c r="Q962" s="133"/>
      <c r="S962" s="133"/>
      <c r="V962" s="133"/>
      <c r="W962" s="133"/>
      <c r="Y962" s="133"/>
      <c r="Z962" s="133"/>
    </row>
    <row r="963" ht="14.25" customHeight="1">
      <c r="D963" s="133"/>
      <c r="E963" s="133"/>
      <c r="G963" s="133"/>
      <c r="L963" s="133"/>
      <c r="M963" s="133"/>
      <c r="N963" s="133"/>
      <c r="O963" s="133"/>
      <c r="P963" s="133"/>
      <c r="Q963" s="133"/>
      <c r="S963" s="133"/>
      <c r="V963" s="133"/>
      <c r="W963" s="133"/>
      <c r="Y963" s="133"/>
      <c r="Z963" s="133"/>
    </row>
    <row r="964" ht="14.25" customHeight="1">
      <c r="D964" s="133"/>
      <c r="E964" s="133"/>
      <c r="G964" s="133"/>
      <c r="L964" s="133"/>
      <c r="M964" s="133"/>
      <c r="N964" s="133"/>
      <c r="O964" s="133"/>
      <c r="P964" s="133"/>
      <c r="Q964" s="133"/>
      <c r="S964" s="133"/>
      <c r="V964" s="133"/>
      <c r="W964" s="133"/>
      <c r="Y964" s="133"/>
      <c r="Z964" s="133"/>
    </row>
    <row r="965" ht="14.25" customHeight="1">
      <c r="D965" s="133"/>
      <c r="E965" s="133"/>
      <c r="G965" s="133"/>
      <c r="L965" s="133"/>
      <c r="M965" s="133"/>
      <c r="N965" s="133"/>
      <c r="O965" s="133"/>
      <c r="P965" s="133"/>
      <c r="Q965" s="133"/>
      <c r="S965" s="133"/>
      <c r="V965" s="133"/>
      <c r="W965" s="133"/>
      <c r="Y965" s="133"/>
      <c r="Z965" s="133"/>
    </row>
    <row r="966" ht="14.25" customHeight="1">
      <c r="D966" s="133"/>
      <c r="E966" s="133"/>
      <c r="G966" s="133"/>
      <c r="L966" s="133"/>
      <c r="M966" s="133"/>
      <c r="N966" s="133"/>
      <c r="O966" s="133"/>
      <c r="P966" s="133"/>
      <c r="Q966" s="133"/>
      <c r="S966" s="133"/>
      <c r="V966" s="133"/>
      <c r="W966" s="133"/>
      <c r="Y966" s="133"/>
      <c r="Z966" s="133"/>
    </row>
    <row r="967" ht="14.25" customHeight="1">
      <c r="D967" s="133"/>
      <c r="E967" s="133"/>
      <c r="G967" s="133"/>
      <c r="L967" s="133"/>
      <c r="M967" s="133"/>
      <c r="N967" s="133"/>
      <c r="O967" s="133"/>
      <c r="P967" s="133"/>
      <c r="Q967" s="133"/>
      <c r="S967" s="133"/>
      <c r="V967" s="133"/>
      <c r="W967" s="133"/>
      <c r="Y967" s="133"/>
      <c r="Z967" s="133"/>
    </row>
    <row r="968" ht="14.25" customHeight="1">
      <c r="D968" s="133"/>
      <c r="E968" s="133"/>
      <c r="G968" s="133"/>
      <c r="L968" s="133"/>
      <c r="M968" s="133"/>
      <c r="N968" s="133"/>
      <c r="O968" s="133"/>
      <c r="P968" s="133"/>
      <c r="Q968" s="133"/>
      <c r="S968" s="133"/>
      <c r="V968" s="133"/>
      <c r="W968" s="133"/>
      <c r="Y968" s="133"/>
      <c r="Z968" s="133"/>
    </row>
    <row r="969" ht="14.25" customHeight="1">
      <c r="D969" s="133"/>
      <c r="E969" s="133"/>
      <c r="G969" s="133"/>
      <c r="L969" s="133"/>
      <c r="M969" s="133"/>
      <c r="N969" s="133"/>
      <c r="O969" s="133"/>
      <c r="P969" s="133"/>
      <c r="Q969" s="133"/>
      <c r="S969" s="133"/>
      <c r="V969" s="133"/>
      <c r="W969" s="133"/>
      <c r="Y969" s="133"/>
      <c r="Z969" s="133"/>
    </row>
    <row r="970" ht="14.25" customHeight="1">
      <c r="D970" s="133"/>
      <c r="E970" s="133"/>
      <c r="G970" s="133"/>
      <c r="L970" s="133"/>
      <c r="M970" s="133"/>
      <c r="N970" s="133"/>
      <c r="O970" s="133"/>
      <c r="P970" s="133"/>
      <c r="Q970" s="133"/>
      <c r="S970" s="133"/>
      <c r="V970" s="133"/>
      <c r="W970" s="133"/>
      <c r="Y970" s="133"/>
      <c r="Z970" s="133"/>
    </row>
    <row r="971" ht="14.25" customHeight="1">
      <c r="D971" s="133"/>
      <c r="E971" s="133"/>
      <c r="G971" s="133"/>
      <c r="L971" s="133"/>
      <c r="M971" s="133"/>
      <c r="N971" s="133"/>
      <c r="O971" s="133"/>
      <c r="P971" s="133"/>
      <c r="Q971" s="133"/>
      <c r="S971" s="133"/>
      <c r="V971" s="133"/>
      <c r="W971" s="133"/>
      <c r="Y971" s="133"/>
      <c r="Z971" s="133"/>
    </row>
    <row r="972" ht="14.25" customHeight="1">
      <c r="D972" s="133"/>
      <c r="E972" s="133"/>
      <c r="G972" s="133"/>
      <c r="L972" s="133"/>
      <c r="M972" s="133"/>
      <c r="N972" s="133"/>
      <c r="O972" s="133"/>
      <c r="P972" s="133"/>
      <c r="Q972" s="133"/>
      <c r="S972" s="133"/>
      <c r="V972" s="133"/>
      <c r="W972" s="133"/>
      <c r="Y972" s="133"/>
      <c r="Z972" s="133"/>
    </row>
    <row r="973" ht="14.25" customHeight="1">
      <c r="D973" s="133"/>
      <c r="E973" s="133"/>
      <c r="G973" s="133"/>
      <c r="L973" s="133"/>
      <c r="M973" s="133"/>
      <c r="N973" s="133"/>
      <c r="O973" s="133"/>
      <c r="P973" s="133"/>
      <c r="Q973" s="133"/>
      <c r="S973" s="133"/>
      <c r="V973" s="133"/>
      <c r="W973" s="133"/>
      <c r="Y973" s="133"/>
      <c r="Z973" s="133"/>
    </row>
    <row r="974" ht="14.25" customHeight="1">
      <c r="D974" s="133"/>
      <c r="E974" s="133"/>
      <c r="G974" s="133"/>
      <c r="L974" s="133"/>
      <c r="M974" s="133"/>
      <c r="N974" s="133"/>
      <c r="O974" s="133"/>
      <c r="P974" s="133"/>
      <c r="Q974" s="133"/>
      <c r="S974" s="133"/>
      <c r="V974" s="133"/>
      <c r="W974" s="133"/>
      <c r="Y974" s="133"/>
      <c r="Z974" s="133"/>
    </row>
    <row r="975" ht="14.25" customHeight="1">
      <c r="D975" s="133"/>
      <c r="E975" s="133"/>
      <c r="G975" s="133"/>
      <c r="L975" s="133"/>
      <c r="M975" s="133"/>
      <c r="N975" s="133"/>
      <c r="O975" s="133"/>
      <c r="P975" s="133"/>
      <c r="Q975" s="133"/>
      <c r="S975" s="133"/>
      <c r="V975" s="133"/>
      <c r="W975" s="133"/>
      <c r="Y975" s="133"/>
      <c r="Z975" s="133"/>
    </row>
    <row r="976" ht="14.25" customHeight="1">
      <c r="D976" s="133"/>
      <c r="E976" s="133"/>
      <c r="G976" s="133"/>
      <c r="L976" s="133"/>
      <c r="M976" s="133"/>
      <c r="N976" s="133"/>
      <c r="O976" s="133"/>
      <c r="P976" s="133"/>
      <c r="Q976" s="133"/>
      <c r="S976" s="133"/>
      <c r="V976" s="133"/>
      <c r="W976" s="133"/>
      <c r="Y976" s="133"/>
      <c r="Z976" s="133"/>
    </row>
    <row r="977" ht="14.25" customHeight="1">
      <c r="D977" s="133"/>
      <c r="E977" s="133"/>
      <c r="G977" s="133"/>
      <c r="L977" s="133"/>
      <c r="M977" s="133"/>
      <c r="N977" s="133"/>
      <c r="O977" s="133"/>
      <c r="P977" s="133"/>
      <c r="Q977" s="133"/>
      <c r="S977" s="133"/>
      <c r="V977" s="133"/>
      <c r="W977" s="133"/>
      <c r="Y977" s="133"/>
      <c r="Z977" s="133"/>
    </row>
    <row r="978" ht="14.25" customHeight="1">
      <c r="D978" s="133"/>
      <c r="E978" s="133"/>
      <c r="G978" s="133"/>
      <c r="L978" s="133"/>
      <c r="M978" s="133"/>
      <c r="N978" s="133"/>
      <c r="O978" s="133"/>
      <c r="P978" s="133"/>
      <c r="Q978" s="133"/>
      <c r="S978" s="133"/>
      <c r="V978" s="133"/>
      <c r="W978" s="133"/>
      <c r="Y978" s="133"/>
      <c r="Z978" s="133"/>
    </row>
    <row r="979" ht="14.25" customHeight="1">
      <c r="D979" s="133"/>
      <c r="E979" s="133"/>
      <c r="G979" s="133"/>
      <c r="L979" s="133"/>
      <c r="M979" s="133"/>
      <c r="N979" s="133"/>
      <c r="O979" s="133"/>
      <c r="P979" s="133"/>
      <c r="Q979" s="133"/>
      <c r="S979" s="133"/>
      <c r="V979" s="133"/>
      <c r="W979" s="133"/>
      <c r="Y979" s="133"/>
      <c r="Z979" s="133"/>
    </row>
    <row r="980" ht="14.25" customHeight="1">
      <c r="D980" s="133"/>
      <c r="E980" s="133"/>
      <c r="G980" s="133"/>
      <c r="L980" s="133"/>
      <c r="M980" s="133"/>
      <c r="N980" s="133"/>
      <c r="O980" s="133"/>
      <c r="P980" s="133"/>
      <c r="Q980" s="133"/>
      <c r="S980" s="133"/>
      <c r="V980" s="133"/>
      <c r="W980" s="133"/>
      <c r="Y980" s="133"/>
      <c r="Z980" s="133"/>
    </row>
    <row r="981" ht="14.25" customHeight="1">
      <c r="D981" s="133"/>
      <c r="E981" s="133"/>
      <c r="G981" s="133"/>
      <c r="L981" s="133"/>
      <c r="M981" s="133"/>
      <c r="N981" s="133"/>
      <c r="O981" s="133"/>
      <c r="P981" s="133"/>
      <c r="Q981" s="133"/>
      <c r="S981" s="133"/>
      <c r="V981" s="133"/>
      <c r="W981" s="133"/>
      <c r="Y981" s="133"/>
      <c r="Z981" s="133"/>
    </row>
    <row r="982" ht="14.25" customHeight="1">
      <c r="D982" s="133"/>
      <c r="E982" s="133"/>
      <c r="G982" s="133"/>
      <c r="L982" s="133"/>
      <c r="M982" s="133"/>
      <c r="N982" s="133"/>
      <c r="O982" s="133"/>
      <c r="P982" s="133"/>
      <c r="Q982" s="133"/>
      <c r="S982" s="133"/>
      <c r="V982" s="133"/>
      <c r="W982" s="133"/>
      <c r="Y982" s="133"/>
      <c r="Z982" s="133"/>
    </row>
    <row r="983" ht="14.25" customHeight="1">
      <c r="D983" s="133"/>
      <c r="E983" s="133"/>
      <c r="G983" s="133"/>
      <c r="L983" s="133"/>
      <c r="M983" s="133"/>
      <c r="N983" s="133"/>
      <c r="O983" s="133"/>
      <c r="P983" s="133"/>
      <c r="Q983" s="133"/>
      <c r="S983" s="133"/>
      <c r="V983" s="133"/>
      <c r="W983" s="133"/>
      <c r="Y983" s="133"/>
      <c r="Z983" s="133"/>
    </row>
    <row r="984" ht="14.25" customHeight="1">
      <c r="D984" s="133"/>
      <c r="E984" s="133"/>
      <c r="G984" s="133"/>
      <c r="L984" s="133"/>
      <c r="M984" s="133"/>
      <c r="N984" s="133"/>
      <c r="O984" s="133"/>
      <c r="P984" s="133"/>
      <c r="Q984" s="133"/>
      <c r="S984" s="133"/>
      <c r="V984" s="133"/>
      <c r="W984" s="133"/>
      <c r="Y984" s="133"/>
      <c r="Z984" s="133"/>
    </row>
    <row r="985" ht="14.25" customHeight="1">
      <c r="D985" s="133"/>
      <c r="E985" s="133"/>
      <c r="G985" s="133"/>
      <c r="L985" s="133"/>
      <c r="M985" s="133"/>
      <c r="N985" s="133"/>
      <c r="O985" s="133"/>
      <c r="P985" s="133"/>
      <c r="Q985" s="133"/>
      <c r="S985" s="133"/>
      <c r="V985" s="133"/>
      <c r="W985" s="133"/>
      <c r="Y985" s="133"/>
      <c r="Z985" s="133"/>
    </row>
    <row r="986" ht="14.25" customHeight="1">
      <c r="D986" s="133"/>
      <c r="E986" s="133"/>
      <c r="G986" s="133"/>
      <c r="L986" s="133"/>
      <c r="M986" s="133"/>
      <c r="N986" s="133"/>
      <c r="O986" s="133"/>
      <c r="P986" s="133"/>
      <c r="Q986" s="133"/>
      <c r="S986" s="133"/>
      <c r="V986" s="133"/>
      <c r="W986" s="133"/>
      <c r="Y986" s="133"/>
      <c r="Z986" s="133"/>
    </row>
    <row r="987" ht="14.25" customHeight="1">
      <c r="D987" s="133"/>
      <c r="E987" s="133"/>
      <c r="G987" s="133"/>
      <c r="L987" s="133"/>
      <c r="M987" s="133"/>
      <c r="N987" s="133"/>
      <c r="O987" s="133"/>
      <c r="P987" s="133"/>
      <c r="Q987" s="133"/>
      <c r="S987" s="133"/>
      <c r="V987" s="133"/>
      <c r="W987" s="133"/>
      <c r="Y987" s="133"/>
      <c r="Z987" s="133"/>
    </row>
    <row r="988" ht="14.25" customHeight="1">
      <c r="D988" s="133"/>
      <c r="E988" s="133"/>
      <c r="G988" s="133"/>
      <c r="L988" s="133"/>
      <c r="M988" s="133"/>
      <c r="N988" s="133"/>
      <c r="O988" s="133"/>
      <c r="P988" s="133"/>
      <c r="Q988" s="133"/>
      <c r="S988" s="133"/>
      <c r="V988" s="133"/>
      <c r="W988" s="133"/>
      <c r="Y988" s="133"/>
      <c r="Z988" s="133"/>
    </row>
    <row r="989" ht="14.25" customHeight="1">
      <c r="D989" s="133"/>
      <c r="E989" s="133"/>
      <c r="G989" s="133"/>
      <c r="L989" s="133"/>
      <c r="M989" s="133"/>
      <c r="N989" s="133"/>
      <c r="O989" s="133"/>
      <c r="P989" s="133"/>
      <c r="Q989" s="133"/>
      <c r="S989" s="133"/>
      <c r="V989" s="133"/>
      <c r="W989" s="133"/>
      <c r="Y989" s="133"/>
      <c r="Z989" s="133"/>
    </row>
    <row r="990" ht="14.25" customHeight="1">
      <c r="D990" s="133"/>
      <c r="E990" s="133"/>
      <c r="G990" s="133"/>
      <c r="L990" s="133"/>
      <c r="M990" s="133"/>
      <c r="N990" s="133"/>
      <c r="O990" s="133"/>
      <c r="P990" s="133"/>
      <c r="Q990" s="133"/>
      <c r="S990" s="133"/>
      <c r="V990" s="133"/>
      <c r="W990" s="133"/>
      <c r="Y990" s="133"/>
      <c r="Z990" s="133"/>
    </row>
    <row r="991" ht="14.25" customHeight="1">
      <c r="D991" s="133"/>
      <c r="E991" s="133"/>
      <c r="G991" s="133"/>
      <c r="L991" s="133"/>
      <c r="M991" s="133"/>
      <c r="N991" s="133"/>
      <c r="O991" s="133"/>
      <c r="P991" s="133"/>
      <c r="Q991" s="133"/>
      <c r="S991" s="133"/>
      <c r="V991" s="133"/>
      <c r="W991" s="133"/>
      <c r="Y991" s="133"/>
      <c r="Z991" s="133"/>
    </row>
    <row r="992" ht="14.25" customHeight="1">
      <c r="D992" s="133"/>
      <c r="E992" s="133"/>
      <c r="G992" s="133"/>
      <c r="L992" s="133"/>
      <c r="M992" s="133"/>
      <c r="N992" s="133"/>
      <c r="O992" s="133"/>
      <c r="P992" s="133"/>
      <c r="Q992" s="133"/>
      <c r="S992" s="133"/>
      <c r="V992" s="133"/>
      <c r="W992" s="133"/>
      <c r="Y992" s="133"/>
      <c r="Z992" s="133"/>
    </row>
    <row r="993" ht="14.25" customHeight="1">
      <c r="D993" s="133"/>
      <c r="E993" s="133"/>
      <c r="G993" s="133"/>
      <c r="L993" s="133"/>
      <c r="M993" s="133"/>
      <c r="N993" s="133"/>
      <c r="O993" s="133"/>
      <c r="P993" s="133"/>
      <c r="Q993" s="133"/>
      <c r="S993" s="133"/>
      <c r="V993" s="133"/>
      <c r="W993" s="133"/>
      <c r="Y993" s="133"/>
      <c r="Z993" s="133"/>
    </row>
    <row r="994" ht="14.25" customHeight="1">
      <c r="D994" s="133"/>
      <c r="E994" s="133"/>
      <c r="G994" s="133"/>
      <c r="L994" s="133"/>
      <c r="M994" s="133"/>
      <c r="N994" s="133"/>
      <c r="O994" s="133"/>
      <c r="P994" s="133"/>
      <c r="Q994" s="133"/>
      <c r="S994" s="133"/>
      <c r="V994" s="133"/>
      <c r="W994" s="133"/>
      <c r="Y994" s="133"/>
      <c r="Z994" s="133"/>
    </row>
    <row r="995" ht="14.25" customHeight="1">
      <c r="D995" s="133"/>
      <c r="E995" s="133"/>
      <c r="G995" s="133"/>
      <c r="L995" s="133"/>
      <c r="M995" s="133"/>
      <c r="N995" s="133"/>
      <c r="O995" s="133"/>
      <c r="P995" s="133"/>
      <c r="Q995" s="133"/>
      <c r="S995" s="133"/>
      <c r="V995" s="133"/>
      <c r="W995" s="133"/>
      <c r="Y995" s="133"/>
      <c r="Z995" s="133"/>
    </row>
    <row r="996" ht="14.25" customHeight="1">
      <c r="D996" s="133"/>
      <c r="E996" s="133"/>
      <c r="G996" s="133"/>
      <c r="L996" s="133"/>
      <c r="M996" s="133"/>
      <c r="N996" s="133"/>
      <c r="O996" s="133"/>
      <c r="P996" s="133"/>
      <c r="Q996" s="133"/>
      <c r="S996" s="133"/>
      <c r="V996" s="133"/>
      <c r="W996" s="133"/>
      <c r="Y996" s="133"/>
      <c r="Z996" s="133"/>
    </row>
    <row r="997" ht="14.25" customHeight="1">
      <c r="D997" s="133"/>
      <c r="E997" s="133"/>
      <c r="G997" s="133"/>
      <c r="L997" s="133"/>
      <c r="M997" s="133"/>
      <c r="N997" s="133"/>
      <c r="O997" s="133"/>
      <c r="P997" s="133"/>
      <c r="Q997" s="133"/>
      <c r="S997" s="133"/>
      <c r="V997" s="133"/>
      <c r="W997" s="133"/>
      <c r="Y997" s="133"/>
      <c r="Z997" s="133"/>
    </row>
    <row r="998" ht="14.25" customHeight="1">
      <c r="D998" s="133"/>
      <c r="E998" s="133"/>
      <c r="G998" s="133"/>
      <c r="L998" s="133"/>
      <c r="M998" s="133"/>
      <c r="N998" s="133"/>
      <c r="O998" s="133"/>
      <c r="P998" s="133"/>
      <c r="Q998" s="133"/>
      <c r="S998" s="133"/>
      <c r="V998" s="133"/>
      <c r="W998" s="133"/>
      <c r="Y998" s="133"/>
      <c r="Z998" s="133"/>
    </row>
    <row r="999" ht="14.25" customHeight="1">
      <c r="D999" s="133"/>
      <c r="E999" s="133"/>
      <c r="G999" s="133"/>
      <c r="L999" s="133"/>
      <c r="M999" s="133"/>
      <c r="N999" s="133"/>
      <c r="O999" s="133"/>
      <c r="P999" s="133"/>
      <c r="Q999" s="133"/>
      <c r="S999" s="133"/>
      <c r="V999" s="133"/>
      <c r="W999" s="133"/>
      <c r="Y999" s="133"/>
      <c r="Z999" s="133"/>
    </row>
    <row r="1000" ht="14.25" customHeight="1">
      <c r="D1000" s="133"/>
      <c r="E1000" s="133"/>
      <c r="G1000" s="133"/>
      <c r="L1000" s="133"/>
      <c r="M1000" s="133"/>
      <c r="N1000" s="133"/>
      <c r="O1000" s="133"/>
      <c r="P1000" s="133"/>
      <c r="Q1000" s="133"/>
      <c r="S1000" s="133"/>
      <c r="V1000" s="133"/>
      <c r="W1000" s="133"/>
      <c r="Y1000" s="133"/>
      <c r="Z1000" s="133"/>
    </row>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2" priority="1" operator="greaterThan">
      <formula>0</formula>
    </cfRule>
  </conditionalFormatting>
  <conditionalFormatting sqref="V13:V16">
    <cfRule type="cellIs" dxfId="12" priority="2" operator="greaterThan">
      <formula>0</formula>
    </cfRule>
  </conditionalFormatting>
  <conditionalFormatting sqref="V21:V24">
    <cfRule type="cellIs" dxfId="12" priority="3" operator="greaterThan">
      <formula>0</formula>
    </cfRule>
  </conditionalFormatting>
  <conditionalFormatting sqref="V29:V32">
    <cfRule type="cellIs" dxfId="12" priority="4" operator="greaterThan">
      <formula>0</formula>
    </cfRule>
  </conditionalFormatting>
  <conditionalFormatting sqref="V37:V40">
    <cfRule type="cellIs" dxfId="12" priority="5" operator="greaterThan">
      <formula>0</formula>
    </cfRule>
  </conditionalFormatting>
  <conditionalFormatting sqref="V45:V48">
    <cfRule type="cellIs" dxfId="12"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1.43"/>
    <col customWidth="1" min="3" max="3" width="17.14"/>
    <col customWidth="1" min="4" max="7" width="15.29"/>
    <col customWidth="1" min="8" max="9" width="11.43"/>
    <col customWidth="1" min="10" max="26" width="8.71"/>
  </cols>
  <sheetData>
    <row r="1" ht="14.25" customHeight="1"/>
    <row r="2" ht="14.25" customHeight="1">
      <c r="A2" s="480" t="str">
        <f>Language!$E$90</f>
        <v>Assignment of the group third in the round of 16</v>
      </c>
    </row>
    <row r="3" ht="14.25" customHeight="1"/>
    <row r="4" ht="14.25" customHeight="1">
      <c r="C4" s="481"/>
      <c r="D4" s="482" t="s">
        <v>123</v>
      </c>
      <c r="E4" s="482" t="s">
        <v>124</v>
      </c>
      <c r="F4" s="482" t="s">
        <v>125</v>
      </c>
      <c r="G4" s="482" t="s">
        <v>126</v>
      </c>
    </row>
    <row r="5" ht="36.0" customHeight="1">
      <c r="C5" s="483" t="str">
        <f>Language!$E$131</f>
        <v>Group combination:</v>
      </c>
      <c r="D5" s="484" t="str">
        <f>Language!$E$132</f>
        <v>First in Group</v>
      </c>
      <c r="E5" s="485" t="str">
        <f>Language!$E$132</f>
        <v>First in Group</v>
      </c>
      <c r="F5" s="485" t="str">
        <f>Language!$E$132</f>
        <v>First in Group</v>
      </c>
      <c r="G5" s="486" t="str">
        <f>Language!$E$132</f>
        <v>First in Group</v>
      </c>
    </row>
    <row r="6" ht="14.25" customHeight="1">
      <c r="C6" s="487"/>
      <c r="D6" s="488" t="s">
        <v>108</v>
      </c>
      <c r="E6" s="489" t="s">
        <v>110</v>
      </c>
      <c r="F6" s="489" t="s">
        <v>109</v>
      </c>
      <c r="G6" s="490" t="s">
        <v>111</v>
      </c>
    </row>
    <row r="7" ht="53.25" customHeight="1">
      <c r="C7" s="491"/>
      <c r="D7" s="492" t="str">
        <f>Language!$E$133</f>
        <v>against third of Group</v>
      </c>
      <c r="E7" s="493" t="str">
        <f>Language!$E$133</f>
        <v>against third of Group</v>
      </c>
      <c r="F7" s="493" t="str">
        <f>Language!$E$133</f>
        <v>against third of Group</v>
      </c>
      <c r="G7" s="494" t="str">
        <f>Language!$E$133</f>
        <v>against third of Group</v>
      </c>
    </row>
    <row r="8" ht="22.5" customHeight="1">
      <c r="C8" s="495" t="s">
        <v>127</v>
      </c>
      <c r="D8" s="496" t="s">
        <v>106</v>
      </c>
      <c r="E8" s="497" t="s">
        <v>107</v>
      </c>
      <c r="F8" s="497" t="s">
        <v>108</v>
      </c>
      <c r="G8" s="498" t="s">
        <v>110</v>
      </c>
    </row>
    <row r="9" ht="22.5" customHeight="1">
      <c r="C9" s="495" t="s">
        <v>128</v>
      </c>
      <c r="D9" s="496" t="s">
        <v>106</v>
      </c>
      <c r="E9" s="497" t="s">
        <v>109</v>
      </c>
      <c r="F9" s="497" t="s">
        <v>108</v>
      </c>
      <c r="G9" s="498" t="s">
        <v>110</v>
      </c>
    </row>
    <row r="10" ht="22.5" customHeight="1">
      <c r="C10" s="495" t="s">
        <v>129</v>
      </c>
      <c r="D10" s="496" t="s">
        <v>106</v>
      </c>
      <c r="E10" s="497" t="s">
        <v>111</v>
      </c>
      <c r="F10" s="497" t="s">
        <v>108</v>
      </c>
      <c r="G10" s="498" t="s">
        <v>110</v>
      </c>
    </row>
    <row r="11" ht="22.5" customHeight="1">
      <c r="C11" s="495" t="s">
        <v>130</v>
      </c>
      <c r="D11" s="496" t="s">
        <v>107</v>
      </c>
      <c r="E11" s="497" t="s">
        <v>109</v>
      </c>
      <c r="F11" s="497" t="s">
        <v>106</v>
      </c>
      <c r="G11" s="498" t="s">
        <v>108</v>
      </c>
    </row>
    <row r="12" ht="22.5" customHeight="1">
      <c r="C12" s="495" t="s">
        <v>131</v>
      </c>
      <c r="D12" s="496" t="s">
        <v>107</v>
      </c>
      <c r="E12" s="497" t="s">
        <v>111</v>
      </c>
      <c r="F12" s="497" t="s">
        <v>106</v>
      </c>
      <c r="G12" s="498" t="s">
        <v>108</v>
      </c>
    </row>
    <row r="13" ht="22.5" customHeight="1">
      <c r="C13" s="495" t="s">
        <v>132</v>
      </c>
      <c r="D13" s="496" t="s">
        <v>109</v>
      </c>
      <c r="E13" s="497" t="s">
        <v>111</v>
      </c>
      <c r="F13" s="497" t="s">
        <v>108</v>
      </c>
      <c r="G13" s="498" t="s">
        <v>106</v>
      </c>
    </row>
    <row r="14" ht="22.5" customHeight="1">
      <c r="C14" s="495" t="s">
        <v>133</v>
      </c>
      <c r="D14" s="496" t="s">
        <v>109</v>
      </c>
      <c r="E14" s="497" t="s">
        <v>107</v>
      </c>
      <c r="F14" s="497" t="s">
        <v>110</v>
      </c>
      <c r="G14" s="498" t="s">
        <v>106</v>
      </c>
    </row>
    <row r="15" ht="22.5" customHeight="1">
      <c r="C15" s="495" t="s">
        <v>134</v>
      </c>
      <c r="D15" s="496" t="s">
        <v>111</v>
      </c>
      <c r="E15" s="497" t="s">
        <v>107</v>
      </c>
      <c r="F15" s="497" t="s">
        <v>110</v>
      </c>
      <c r="G15" s="498" t="s">
        <v>106</v>
      </c>
    </row>
    <row r="16" ht="22.5" customHeight="1">
      <c r="C16" s="495" t="s">
        <v>135</v>
      </c>
      <c r="D16" s="496" t="s">
        <v>109</v>
      </c>
      <c r="E16" s="497" t="s">
        <v>111</v>
      </c>
      <c r="F16" s="497" t="s">
        <v>110</v>
      </c>
      <c r="G16" s="498" t="s">
        <v>106</v>
      </c>
    </row>
    <row r="17" ht="22.5" customHeight="1">
      <c r="C17" s="495" t="s">
        <v>136</v>
      </c>
      <c r="D17" s="496" t="s">
        <v>109</v>
      </c>
      <c r="E17" s="497" t="s">
        <v>111</v>
      </c>
      <c r="F17" s="497" t="s">
        <v>107</v>
      </c>
      <c r="G17" s="498" t="s">
        <v>106</v>
      </c>
    </row>
    <row r="18" ht="22.5" customHeight="1">
      <c r="C18" s="495" t="s">
        <v>137</v>
      </c>
      <c r="D18" s="496" t="s">
        <v>109</v>
      </c>
      <c r="E18" s="497" t="s">
        <v>107</v>
      </c>
      <c r="F18" s="497" t="s">
        <v>108</v>
      </c>
      <c r="G18" s="498" t="s">
        <v>110</v>
      </c>
    </row>
    <row r="19" ht="22.5" customHeight="1">
      <c r="C19" s="495" t="s">
        <v>138</v>
      </c>
      <c r="D19" s="496" t="s">
        <v>111</v>
      </c>
      <c r="E19" s="497" t="s">
        <v>107</v>
      </c>
      <c r="F19" s="497" t="s">
        <v>110</v>
      </c>
      <c r="G19" s="498" t="s">
        <v>108</v>
      </c>
    </row>
    <row r="20" ht="22.5" customHeight="1">
      <c r="C20" s="495" t="s">
        <v>139</v>
      </c>
      <c r="D20" s="496" t="s">
        <v>111</v>
      </c>
      <c r="E20" s="497" t="s">
        <v>109</v>
      </c>
      <c r="F20" s="497" t="s">
        <v>110</v>
      </c>
      <c r="G20" s="498" t="s">
        <v>108</v>
      </c>
    </row>
    <row r="21" ht="22.5" customHeight="1">
      <c r="C21" s="495" t="s">
        <v>140</v>
      </c>
      <c r="D21" s="496" t="s">
        <v>111</v>
      </c>
      <c r="E21" s="497" t="s">
        <v>109</v>
      </c>
      <c r="F21" s="497" t="s">
        <v>107</v>
      </c>
      <c r="G21" s="498" t="s">
        <v>108</v>
      </c>
    </row>
    <row r="22" ht="22.5" customHeight="1">
      <c r="C22" s="499" t="s">
        <v>141</v>
      </c>
      <c r="D22" s="500" t="s">
        <v>111</v>
      </c>
      <c r="E22" s="501" t="s">
        <v>109</v>
      </c>
      <c r="F22" s="501" t="s">
        <v>107</v>
      </c>
      <c r="G22" s="502" t="s">
        <v>110</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I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hidden="1" min="2" max="2" width="19.29"/>
    <col customWidth="1" hidden="1" min="3" max="3" width="11.43"/>
    <col customWidth="1" min="4" max="4" width="7.0"/>
    <col customWidth="1" hidden="1" min="5" max="5" width="22.71"/>
    <col customWidth="1" min="6" max="15" width="22.71"/>
    <col customWidth="1" min="16" max="16" width="3.86"/>
    <col customWidth="1" min="17" max="17" width="17.71"/>
    <col customWidth="1" min="18" max="18" width="9.14"/>
    <col customWidth="1" min="19" max="26" width="8.71"/>
  </cols>
  <sheetData>
    <row r="1" ht="29.25" customHeight="1">
      <c r="B1" s="31"/>
      <c r="D1" s="503" t="s">
        <v>142</v>
      </c>
      <c r="F1" s="480" t="str">
        <f>Language!$E$89</f>
        <v>Choose language</v>
      </c>
      <c r="K1" s="480"/>
      <c r="L1" s="480"/>
      <c r="M1" s="504" t="str">
        <f>Language!$E$145</f>
        <v>Click here and choose language:</v>
      </c>
      <c r="N1" s="505" t="s">
        <v>143</v>
      </c>
      <c r="O1" s="506" t="str">
        <f>UNICHAR(8592)</f>
        <v>←</v>
      </c>
      <c r="P1" s="504"/>
    </row>
    <row r="2" ht="11.25" customHeight="1">
      <c r="D2" s="507">
        <v>45280.0</v>
      </c>
      <c r="F2" s="508"/>
      <c r="K2" s="508"/>
      <c r="L2" s="508"/>
      <c r="M2" s="508"/>
      <c r="N2" s="508"/>
      <c r="P2" s="509"/>
      <c r="Q2" s="510"/>
    </row>
    <row r="3" ht="14.25" customHeight="1">
      <c r="B3" s="511" t="s">
        <v>143</v>
      </c>
      <c r="C3" s="133">
        <f>IF(AND($N$1&lt;&gt;B4,$N$1&lt;&gt;B5,$N$1&lt;&gt;B6,$N$1&lt;&gt;B7,$N$1&lt;&gt;B8,$N$1&lt;&gt;B9,$N$1&lt;&gt;B10,$N$1&lt;&gt;B11),1,0)</f>
        <v>1</v>
      </c>
      <c r="D3" s="512" t="s">
        <v>144</v>
      </c>
      <c r="E3" s="513"/>
      <c r="F3" s="514" t="s">
        <v>143</v>
      </c>
      <c r="G3" s="515" t="s">
        <v>145</v>
      </c>
      <c r="H3" s="515" t="s">
        <v>146</v>
      </c>
      <c r="I3" s="515" t="s">
        <v>147</v>
      </c>
      <c r="J3" s="515" t="s">
        <v>148</v>
      </c>
      <c r="K3" s="515" t="s">
        <v>149</v>
      </c>
      <c r="L3" s="515" t="s">
        <v>150</v>
      </c>
      <c r="M3" s="515" t="s">
        <v>151</v>
      </c>
      <c r="N3" s="515" t="s">
        <v>152</v>
      </c>
      <c r="O3" s="516" t="s">
        <v>153</v>
      </c>
      <c r="P3" s="59"/>
    </row>
    <row r="4" ht="14.25" customHeight="1">
      <c r="B4" s="153" t="s">
        <v>152</v>
      </c>
      <c r="C4" s="133">
        <f t="shared" ref="C4:C12" si="1">IF($N$1=B4,1,0)</f>
        <v>0</v>
      </c>
      <c r="D4" s="517"/>
      <c r="E4" s="518"/>
      <c r="F4" s="519"/>
      <c r="G4" s="520"/>
      <c r="H4" s="520"/>
      <c r="I4" s="520"/>
      <c r="J4" s="520"/>
      <c r="K4" s="520"/>
      <c r="L4" s="520"/>
      <c r="M4" s="520"/>
      <c r="N4" s="520"/>
      <c r="O4" s="521"/>
      <c r="P4" s="522"/>
      <c r="Q4" s="294"/>
    </row>
    <row r="5" ht="14.25" customHeight="1">
      <c r="B5" s="153" t="s">
        <v>150</v>
      </c>
      <c r="C5" s="133">
        <f t="shared" si="1"/>
        <v>0</v>
      </c>
      <c r="D5" s="523">
        <v>1.0</v>
      </c>
      <c r="E5" s="511" t="str">
        <f t="shared" ref="E5:E63" si="2">IF($C$3,F5,IF($C$11,G5,IF($C$9,H5,IF($C$7,I5,IF($C$8,J5,IF($C$6,K5,IF($C$5,L5,IF($C$10,M5,IF($C$4,N5,IF(O5&lt;&gt;"",O5,F5))))))))))</f>
        <v>Portugal</v>
      </c>
      <c r="F5" s="524" t="s">
        <v>66</v>
      </c>
      <c r="G5" s="525" t="s">
        <v>66</v>
      </c>
      <c r="H5" s="526" t="s">
        <v>154</v>
      </c>
      <c r="I5" s="527" t="s">
        <v>66</v>
      </c>
      <c r="J5" s="526" t="s">
        <v>66</v>
      </c>
      <c r="K5" s="528" t="s">
        <v>66</v>
      </c>
      <c r="L5" s="529" t="s">
        <v>66</v>
      </c>
      <c r="M5" s="527" t="s">
        <v>66</v>
      </c>
      <c r="N5" s="529" t="s">
        <v>155</v>
      </c>
      <c r="O5" s="530"/>
    </row>
    <row r="6" ht="14.25" customHeight="1">
      <c r="B6" s="511" t="s">
        <v>149</v>
      </c>
      <c r="C6" s="133">
        <f t="shared" si="1"/>
        <v>0</v>
      </c>
      <c r="D6" s="523">
        <v>2.0</v>
      </c>
      <c r="E6" s="511" t="str">
        <f t="shared" si="2"/>
        <v>France</v>
      </c>
      <c r="F6" s="524" t="s">
        <v>62</v>
      </c>
      <c r="G6" s="525" t="s">
        <v>156</v>
      </c>
      <c r="H6" s="526" t="s">
        <v>156</v>
      </c>
      <c r="I6" s="527" t="s">
        <v>62</v>
      </c>
      <c r="J6" s="526" t="s">
        <v>157</v>
      </c>
      <c r="K6" s="528" t="s">
        <v>158</v>
      </c>
      <c r="L6" s="529" t="s">
        <v>159</v>
      </c>
      <c r="M6" s="527" t="s">
        <v>160</v>
      </c>
      <c r="N6" s="529" t="s">
        <v>161</v>
      </c>
      <c r="O6" s="530"/>
    </row>
    <row r="7" ht="14.25" customHeight="1">
      <c r="B7" s="511" t="s">
        <v>147</v>
      </c>
      <c r="C7" s="133">
        <f t="shared" si="1"/>
        <v>0</v>
      </c>
      <c r="D7" s="523">
        <v>3.0</v>
      </c>
      <c r="E7" s="511" t="str">
        <f t="shared" si="2"/>
        <v>Spain</v>
      </c>
      <c r="F7" s="524" t="s">
        <v>58</v>
      </c>
      <c r="G7" s="525" t="s">
        <v>162</v>
      </c>
      <c r="H7" s="526" t="s">
        <v>163</v>
      </c>
      <c r="I7" s="527" t="s">
        <v>164</v>
      </c>
      <c r="J7" s="526" t="s">
        <v>165</v>
      </c>
      <c r="K7" s="528" t="s">
        <v>166</v>
      </c>
      <c r="L7" s="529" t="s">
        <v>165</v>
      </c>
      <c r="M7" s="527" t="s">
        <v>167</v>
      </c>
      <c r="N7" s="529" t="s">
        <v>168</v>
      </c>
      <c r="O7" s="530"/>
    </row>
    <row r="8" ht="14.25" customHeight="1">
      <c r="B8" s="153" t="s">
        <v>148</v>
      </c>
      <c r="C8" s="133">
        <f t="shared" si="1"/>
        <v>0</v>
      </c>
      <c r="D8" s="523">
        <v>4.0</v>
      </c>
      <c r="E8" s="511" t="str">
        <f t="shared" si="2"/>
        <v>Belgium</v>
      </c>
      <c r="F8" s="524" t="s">
        <v>54</v>
      </c>
      <c r="G8" s="525" t="s">
        <v>169</v>
      </c>
      <c r="H8" s="526" t="s">
        <v>170</v>
      </c>
      <c r="I8" s="527" t="s">
        <v>171</v>
      </c>
      <c r="J8" s="526" t="s">
        <v>172</v>
      </c>
      <c r="K8" s="528" t="s">
        <v>173</v>
      </c>
      <c r="L8" s="529" t="s">
        <v>172</v>
      </c>
      <c r="M8" s="527" t="s">
        <v>169</v>
      </c>
      <c r="N8" s="529" t="s">
        <v>174</v>
      </c>
      <c r="O8" s="530"/>
    </row>
    <row r="9" ht="14.25" customHeight="1">
      <c r="B9" s="511" t="s">
        <v>146</v>
      </c>
      <c r="C9" s="133">
        <f t="shared" si="1"/>
        <v>0</v>
      </c>
      <c r="D9" s="523">
        <v>5.0</v>
      </c>
      <c r="E9" s="511" t="str">
        <f t="shared" si="2"/>
        <v>England</v>
      </c>
      <c r="F9" s="524" t="s">
        <v>60</v>
      </c>
      <c r="G9" s="525" t="s">
        <v>175</v>
      </c>
      <c r="H9" s="526" t="s">
        <v>176</v>
      </c>
      <c r="I9" s="527" t="s">
        <v>177</v>
      </c>
      <c r="J9" s="526" t="s">
        <v>60</v>
      </c>
      <c r="K9" s="528" t="s">
        <v>178</v>
      </c>
      <c r="L9" s="529" t="s">
        <v>60</v>
      </c>
      <c r="M9" s="527" t="s">
        <v>175</v>
      </c>
      <c r="N9" s="529" t="s">
        <v>179</v>
      </c>
      <c r="O9" s="530"/>
    </row>
    <row r="10" ht="14.25" customHeight="1">
      <c r="B10" s="153" t="s">
        <v>151</v>
      </c>
      <c r="C10" s="133">
        <f t="shared" si="1"/>
        <v>0</v>
      </c>
      <c r="D10" s="523">
        <v>6.0</v>
      </c>
      <c r="E10" s="511" t="str">
        <f t="shared" si="2"/>
        <v>Hungary</v>
      </c>
      <c r="F10" s="524" t="s">
        <v>56</v>
      </c>
      <c r="G10" s="525" t="s">
        <v>180</v>
      </c>
      <c r="H10" s="526" t="s">
        <v>181</v>
      </c>
      <c r="I10" s="527" t="s">
        <v>182</v>
      </c>
      <c r="J10" s="526" t="s">
        <v>183</v>
      </c>
      <c r="K10" s="528" t="s">
        <v>184</v>
      </c>
      <c r="L10" s="529" t="s">
        <v>183</v>
      </c>
      <c r="M10" s="527" t="s">
        <v>185</v>
      </c>
      <c r="N10" s="529" t="s">
        <v>186</v>
      </c>
      <c r="O10" s="530"/>
    </row>
    <row r="11" ht="14.25" customHeight="1">
      <c r="B11" s="511" t="s">
        <v>145</v>
      </c>
      <c r="C11" s="133">
        <f t="shared" si="1"/>
        <v>0</v>
      </c>
      <c r="D11" s="523">
        <v>7.0</v>
      </c>
      <c r="E11" s="511" t="str">
        <f t="shared" si="2"/>
        <v>Türkiye</v>
      </c>
      <c r="F11" s="524" t="s">
        <v>78</v>
      </c>
      <c r="G11" s="525" t="s">
        <v>187</v>
      </c>
      <c r="H11" s="526" t="s">
        <v>188</v>
      </c>
      <c r="I11" s="527" t="s">
        <v>189</v>
      </c>
      <c r="J11" s="526" t="s">
        <v>190</v>
      </c>
      <c r="K11" s="528" t="s">
        <v>191</v>
      </c>
      <c r="L11" s="529" t="s">
        <v>192</v>
      </c>
      <c r="M11" s="527" t="s">
        <v>193</v>
      </c>
      <c r="N11" s="529" t="s">
        <v>194</v>
      </c>
      <c r="O11" s="530"/>
    </row>
    <row r="12" ht="14.25" customHeight="1">
      <c r="B12" s="511" t="s">
        <v>153</v>
      </c>
      <c r="C12" s="133">
        <f t="shared" si="1"/>
        <v>0</v>
      </c>
      <c r="D12" s="523">
        <v>8.0</v>
      </c>
      <c r="E12" s="511" t="str">
        <f t="shared" si="2"/>
        <v>Romania</v>
      </c>
      <c r="F12" s="524" t="s">
        <v>76</v>
      </c>
      <c r="G12" s="525" t="s">
        <v>195</v>
      </c>
      <c r="H12" s="526" t="s">
        <v>76</v>
      </c>
      <c r="I12" s="527" t="s">
        <v>196</v>
      </c>
      <c r="J12" s="526" t="s">
        <v>197</v>
      </c>
      <c r="K12" s="528" t="s">
        <v>198</v>
      </c>
      <c r="L12" s="529" t="s">
        <v>199</v>
      </c>
      <c r="M12" s="527" t="s">
        <v>200</v>
      </c>
      <c r="N12" s="529" t="s">
        <v>201</v>
      </c>
      <c r="O12" s="530"/>
    </row>
    <row r="13" ht="14.25" customHeight="1">
      <c r="D13" s="523">
        <v>9.0</v>
      </c>
      <c r="E13" s="511" t="str">
        <f t="shared" si="2"/>
        <v>Denmark</v>
      </c>
      <c r="F13" s="524" t="s">
        <v>51</v>
      </c>
      <c r="G13" s="525" t="s">
        <v>202</v>
      </c>
      <c r="H13" s="526" t="s">
        <v>203</v>
      </c>
      <c r="I13" s="527" t="s">
        <v>204</v>
      </c>
      <c r="J13" s="526" t="s">
        <v>205</v>
      </c>
      <c r="K13" s="528" t="s">
        <v>206</v>
      </c>
      <c r="L13" s="529" t="s">
        <v>207</v>
      </c>
      <c r="M13" s="527" t="s">
        <v>202</v>
      </c>
      <c r="N13" s="529" t="s">
        <v>208</v>
      </c>
      <c r="O13" s="530"/>
    </row>
    <row r="14" ht="14.25" customHeight="1">
      <c r="D14" s="523">
        <v>10.0</v>
      </c>
      <c r="E14" s="511" t="str">
        <f t="shared" si="2"/>
        <v>Albania</v>
      </c>
      <c r="F14" s="524" t="s">
        <v>82</v>
      </c>
      <c r="G14" s="525" t="s">
        <v>82</v>
      </c>
      <c r="H14" s="526" t="s">
        <v>82</v>
      </c>
      <c r="I14" s="527" t="s">
        <v>209</v>
      </c>
      <c r="J14" s="526" t="s">
        <v>210</v>
      </c>
      <c r="K14" s="528" t="s">
        <v>211</v>
      </c>
      <c r="L14" s="529" t="s">
        <v>210</v>
      </c>
      <c r="M14" s="527" t="s">
        <v>212</v>
      </c>
      <c r="N14" s="529" t="s">
        <v>213</v>
      </c>
      <c r="O14" s="530"/>
    </row>
    <row r="15" ht="14.25" customHeight="1">
      <c r="D15" s="523">
        <v>11.0</v>
      </c>
      <c r="E15" s="511" t="str">
        <f t="shared" si="2"/>
        <v>Austria</v>
      </c>
      <c r="F15" s="524" t="s">
        <v>74</v>
      </c>
      <c r="G15" s="525" t="s">
        <v>74</v>
      </c>
      <c r="H15" s="526" t="s">
        <v>74</v>
      </c>
      <c r="I15" s="527" t="s">
        <v>214</v>
      </c>
      <c r="J15" s="526" t="s">
        <v>215</v>
      </c>
      <c r="K15" s="528" t="s">
        <v>216</v>
      </c>
      <c r="L15" s="529" t="s">
        <v>217</v>
      </c>
      <c r="M15" s="527" t="s">
        <v>218</v>
      </c>
      <c r="N15" s="529" t="s">
        <v>219</v>
      </c>
      <c r="O15" s="530"/>
    </row>
    <row r="16" ht="14.25" customHeight="1">
      <c r="D16" s="523">
        <v>12.0</v>
      </c>
      <c r="E16" s="511" t="str">
        <f t="shared" si="2"/>
        <v>Netherlands</v>
      </c>
      <c r="F16" s="524" t="s">
        <v>53</v>
      </c>
      <c r="G16" s="525" t="s">
        <v>220</v>
      </c>
      <c r="H16" s="526" t="s">
        <v>221</v>
      </c>
      <c r="I16" s="527" t="s">
        <v>222</v>
      </c>
      <c r="J16" s="526" t="s">
        <v>223</v>
      </c>
      <c r="K16" s="528" t="s">
        <v>224</v>
      </c>
      <c r="L16" s="529" t="s">
        <v>225</v>
      </c>
      <c r="M16" s="527" t="s">
        <v>226</v>
      </c>
      <c r="N16" s="529" t="s">
        <v>227</v>
      </c>
      <c r="O16" s="530"/>
    </row>
    <row r="17" ht="14.25" customHeight="1">
      <c r="D17" s="523">
        <v>13.0</v>
      </c>
      <c r="E17" s="511" t="str">
        <f t="shared" si="2"/>
        <v>Scotland</v>
      </c>
      <c r="F17" s="524" t="s">
        <v>80</v>
      </c>
      <c r="G17" s="525" t="s">
        <v>228</v>
      </c>
      <c r="H17" s="526" t="s">
        <v>229</v>
      </c>
      <c r="I17" s="527" t="s">
        <v>230</v>
      </c>
      <c r="J17" s="526" t="s">
        <v>231</v>
      </c>
      <c r="K17" s="528" t="s">
        <v>232</v>
      </c>
      <c r="L17" s="529" t="s">
        <v>233</v>
      </c>
      <c r="M17" s="527" t="s">
        <v>234</v>
      </c>
      <c r="N17" s="529" t="s">
        <v>235</v>
      </c>
      <c r="O17" s="530"/>
    </row>
    <row r="18" ht="14.25" customHeight="1">
      <c r="D18" s="523">
        <v>14.0</v>
      </c>
      <c r="E18" s="511" t="str">
        <f t="shared" si="2"/>
        <v>Croatia</v>
      </c>
      <c r="F18" s="524" t="s">
        <v>49</v>
      </c>
      <c r="G18" s="525" t="s">
        <v>236</v>
      </c>
      <c r="H18" s="526" t="s">
        <v>237</v>
      </c>
      <c r="I18" s="527" t="s">
        <v>238</v>
      </c>
      <c r="J18" s="526" t="s">
        <v>239</v>
      </c>
      <c r="K18" s="528" t="s">
        <v>240</v>
      </c>
      <c r="L18" s="529" t="s">
        <v>239</v>
      </c>
      <c r="M18" s="527" t="s">
        <v>241</v>
      </c>
      <c r="N18" s="529" t="s">
        <v>242</v>
      </c>
      <c r="O18" s="530"/>
    </row>
    <row r="19" ht="14.25" customHeight="1">
      <c r="D19" s="523">
        <v>15.0</v>
      </c>
      <c r="E19" s="511" t="str">
        <f t="shared" si="2"/>
        <v>Slovenia</v>
      </c>
      <c r="F19" s="524" t="s">
        <v>72</v>
      </c>
      <c r="G19" s="525" t="s">
        <v>243</v>
      </c>
      <c r="H19" s="526" t="s">
        <v>72</v>
      </c>
      <c r="I19" s="527" t="s">
        <v>244</v>
      </c>
      <c r="J19" s="526" t="s">
        <v>245</v>
      </c>
      <c r="K19" s="528" t="s">
        <v>246</v>
      </c>
      <c r="L19" s="529" t="s">
        <v>247</v>
      </c>
      <c r="M19" s="527" t="s">
        <v>248</v>
      </c>
      <c r="N19" s="529" t="s">
        <v>249</v>
      </c>
      <c r="O19" s="530"/>
    </row>
    <row r="20" ht="14.25" customHeight="1">
      <c r="D20" s="523">
        <v>16.0</v>
      </c>
      <c r="E20" s="511" t="str">
        <f t="shared" si="2"/>
        <v>Slovakia</v>
      </c>
      <c r="F20" s="524" t="s">
        <v>64</v>
      </c>
      <c r="G20" s="525" t="s">
        <v>250</v>
      </c>
      <c r="H20" s="526" t="s">
        <v>251</v>
      </c>
      <c r="I20" s="527" t="s">
        <v>252</v>
      </c>
      <c r="J20" s="526" t="s">
        <v>253</v>
      </c>
      <c r="K20" s="528" t="s">
        <v>254</v>
      </c>
      <c r="L20" s="529" t="s">
        <v>255</v>
      </c>
      <c r="M20" s="527" t="s">
        <v>256</v>
      </c>
      <c r="N20" s="529" t="s">
        <v>257</v>
      </c>
      <c r="O20" s="530"/>
    </row>
    <row r="21" ht="14.25" customHeight="1">
      <c r="D21" s="523">
        <v>17.0</v>
      </c>
      <c r="E21" s="511" t="str">
        <f t="shared" si="2"/>
        <v>Czechia</v>
      </c>
      <c r="F21" s="524" t="s">
        <v>55</v>
      </c>
      <c r="G21" s="525" t="s">
        <v>258</v>
      </c>
      <c r="H21" s="526" t="s">
        <v>259</v>
      </c>
      <c r="I21" s="527" t="s">
        <v>260</v>
      </c>
      <c r="J21" s="526" t="s">
        <v>261</v>
      </c>
      <c r="K21" s="528" t="s">
        <v>262</v>
      </c>
      <c r="L21" s="529" t="s">
        <v>263</v>
      </c>
      <c r="M21" s="527" t="s">
        <v>264</v>
      </c>
      <c r="N21" s="529" t="s">
        <v>265</v>
      </c>
      <c r="O21" s="530"/>
    </row>
    <row r="22" ht="14.25" customHeight="1">
      <c r="D22" s="523">
        <v>18.0</v>
      </c>
      <c r="E22" s="511" t="str">
        <f t="shared" si="2"/>
        <v>Italy</v>
      </c>
      <c r="F22" s="524" t="s">
        <v>70</v>
      </c>
      <c r="G22" s="525" t="s">
        <v>266</v>
      </c>
      <c r="H22" s="526" t="s">
        <v>266</v>
      </c>
      <c r="I22" s="527" t="s">
        <v>267</v>
      </c>
      <c r="J22" s="526" t="s">
        <v>268</v>
      </c>
      <c r="K22" s="528" t="s">
        <v>269</v>
      </c>
      <c r="L22" s="529" t="s">
        <v>268</v>
      </c>
      <c r="M22" s="527" t="s">
        <v>270</v>
      </c>
      <c r="N22" s="529" t="s">
        <v>271</v>
      </c>
      <c r="O22" s="530"/>
    </row>
    <row r="23" ht="14.25" customHeight="1">
      <c r="D23" s="523">
        <v>19.0</v>
      </c>
      <c r="E23" s="511" t="str">
        <f t="shared" si="2"/>
        <v>Serbia</v>
      </c>
      <c r="F23" s="524" t="s">
        <v>84</v>
      </c>
      <c r="G23" s="525" t="s">
        <v>84</v>
      </c>
      <c r="H23" s="526" t="s">
        <v>84</v>
      </c>
      <c r="I23" s="527" t="s">
        <v>272</v>
      </c>
      <c r="J23" s="526" t="s">
        <v>273</v>
      </c>
      <c r="K23" s="528" t="s">
        <v>274</v>
      </c>
      <c r="L23" s="529" t="s">
        <v>273</v>
      </c>
      <c r="M23" s="527" t="s">
        <v>275</v>
      </c>
      <c r="N23" s="529" t="s">
        <v>276</v>
      </c>
      <c r="O23" s="530"/>
    </row>
    <row r="24" ht="14.25" customHeight="1">
      <c r="D24" s="523">
        <v>20.0</v>
      </c>
      <c r="E24" s="511" t="str">
        <f t="shared" si="2"/>
        <v>Switzerland</v>
      </c>
      <c r="F24" s="524" t="s">
        <v>68</v>
      </c>
      <c r="G24" s="525" t="s">
        <v>277</v>
      </c>
      <c r="H24" s="526" t="s">
        <v>278</v>
      </c>
      <c r="I24" s="527" t="s">
        <v>279</v>
      </c>
      <c r="J24" s="526" t="s">
        <v>280</v>
      </c>
      <c r="K24" s="528" t="s">
        <v>281</v>
      </c>
      <c r="L24" s="529" t="s">
        <v>280</v>
      </c>
      <c r="M24" s="527" t="s">
        <v>282</v>
      </c>
      <c r="N24" s="529" t="s">
        <v>283</v>
      </c>
      <c r="O24" s="530"/>
    </row>
    <row r="25" ht="14.25" customHeight="1">
      <c r="D25" s="523">
        <v>21.0</v>
      </c>
      <c r="E25" s="511" t="str">
        <f t="shared" si="2"/>
        <v>Ukraine</v>
      </c>
      <c r="F25" s="524" t="s">
        <v>88</v>
      </c>
      <c r="G25" s="525" t="s">
        <v>284</v>
      </c>
      <c r="H25" s="526" t="s">
        <v>285</v>
      </c>
      <c r="I25" s="527" t="s">
        <v>88</v>
      </c>
      <c r="J25" s="526" t="s">
        <v>88</v>
      </c>
      <c r="K25" s="528" t="s">
        <v>286</v>
      </c>
      <c r="L25" s="529" t="s">
        <v>88</v>
      </c>
      <c r="M25" s="527" t="s">
        <v>287</v>
      </c>
      <c r="N25" s="529" t="s">
        <v>288</v>
      </c>
      <c r="O25" s="530"/>
    </row>
    <row r="26" ht="14.25" customHeight="1">
      <c r="D26" s="523">
        <v>22.0</v>
      </c>
      <c r="E26" s="511" t="str">
        <f t="shared" si="2"/>
        <v>Greece</v>
      </c>
      <c r="F26" s="524" t="s">
        <v>289</v>
      </c>
      <c r="G26" s="525" t="s">
        <v>290</v>
      </c>
      <c r="H26" s="526" t="s">
        <v>290</v>
      </c>
      <c r="I26" s="527" t="s">
        <v>291</v>
      </c>
      <c r="J26" s="526" t="s">
        <v>292</v>
      </c>
      <c r="K26" s="528" t="s">
        <v>293</v>
      </c>
      <c r="L26" s="529" t="s">
        <v>294</v>
      </c>
      <c r="M26" s="527" t="s">
        <v>295</v>
      </c>
      <c r="N26" s="529" t="s">
        <v>296</v>
      </c>
      <c r="O26" s="530"/>
    </row>
    <row r="27" ht="14.25" customHeight="1">
      <c r="D27" s="523">
        <v>23.0</v>
      </c>
      <c r="E27" s="511" t="str">
        <f t="shared" si="2"/>
        <v>Finland</v>
      </c>
      <c r="F27" s="524" t="s">
        <v>297</v>
      </c>
      <c r="G27" s="525" t="s">
        <v>298</v>
      </c>
      <c r="H27" s="526" t="s">
        <v>298</v>
      </c>
      <c r="I27" s="527" t="s">
        <v>299</v>
      </c>
      <c r="J27" s="526" t="s">
        <v>300</v>
      </c>
      <c r="K27" s="528" t="s">
        <v>297</v>
      </c>
      <c r="L27" s="529" t="s">
        <v>297</v>
      </c>
      <c r="M27" s="527" t="s">
        <v>301</v>
      </c>
      <c r="N27" s="529" t="s">
        <v>302</v>
      </c>
      <c r="O27" s="530"/>
    </row>
    <row r="28" ht="14.25" customHeight="1">
      <c r="D28" s="523">
        <v>24.0</v>
      </c>
      <c r="E28" s="511" t="str">
        <f t="shared" si="2"/>
        <v>Wales</v>
      </c>
      <c r="F28" s="524" t="s">
        <v>303</v>
      </c>
      <c r="G28" s="525" t="s">
        <v>304</v>
      </c>
      <c r="H28" s="526" t="s">
        <v>305</v>
      </c>
      <c r="I28" s="527" t="s">
        <v>306</v>
      </c>
      <c r="J28" s="526" t="s">
        <v>303</v>
      </c>
      <c r="K28" s="528" t="s">
        <v>303</v>
      </c>
      <c r="L28" s="529" t="s">
        <v>303</v>
      </c>
      <c r="M28" s="527" t="s">
        <v>307</v>
      </c>
      <c r="N28" s="529" t="s">
        <v>308</v>
      </c>
      <c r="O28" s="530"/>
    </row>
    <row r="29" ht="14.25" customHeight="1">
      <c r="D29" s="523">
        <v>25.0</v>
      </c>
      <c r="E29" s="511" t="str">
        <f t="shared" si="2"/>
        <v>Norway</v>
      </c>
      <c r="F29" s="524" t="s">
        <v>309</v>
      </c>
      <c r="G29" s="525" t="s">
        <v>310</v>
      </c>
      <c r="H29" s="526" t="s">
        <v>311</v>
      </c>
      <c r="I29" s="527" t="s">
        <v>312</v>
      </c>
      <c r="J29" s="526" t="s">
        <v>313</v>
      </c>
      <c r="K29" s="528" t="s">
        <v>314</v>
      </c>
      <c r="L29" s="529" t="s">
        <v>315</v>
      </c>
      <c r="M29" s="527" t="s">
        <v>310</v>
      </c>
      <c r="N29" s="529" t="s">
        <v>316</v>
      </c>
      <c r="O29" s="530"/>
    </row>
    <row r="30" ht="14.25" customHeight="1">
      <c r="D30" s="523">
        <v>26.0</v>
      </c>
      <c r="E30" s="511" t="str">
        <f t="shared" si="2"/>
        <v>Poland</v>
      </c>
      <c r="F30" s="524" t="s">
        <v>86</v>
      </c>
      <c r="G30" s="525" t="s">
        <v>317</v>
      </c>
      <c r="H30" s="526" t="s">
        <v>317</v>
      </c>
      <c r="I30" s="527" t="s">
        <v>318</v>
      </c>
      <c r="J30" s="526" t="s">
        <v>319</v>
      </c>
      <c r="K30" s="528" t="s">
        <v>319</v>
      </c>
      <c r="L30" s="529" t="s">
        <v>319</v>
      </c>
      <c r="M30" s="527" t="s">
        <v>320</v>
      </c>
      <c r="N30" s="529" t="s">
        <v>321</v>
      </c>
      <c r="O30" s="530"/>
    </row>
    <row r="31" ht="14.25" customHeight="1">
      <c r="D31" s="523">
        <v>27.0</v>
      </c>
      <c r="E31" s="511" t="str">
        <f t="shared" si="2"/>
        <v>Montenegro</v>
      </c>
      <c r="F31" s="524" t="s">
        <v>322</v>
      </c>
      <c r="G31" s="525" t="s">
        <v>322</v>
      </c>
      <c r="H31" s="526" t="s">
        <v>322</v>
      </c>
      <c r="I31" s="527" t="s">
        <v>323</v>
      </c>
      <c r="J31" s="526" t="s">
        <v>322</v>
      </c>
      <c r="K31" s="528" t="s">
        <v>322</v>
      </c>
      <c r="L31" s="529" t="s">
        <v>322</v>
      </c>
      <c r="M31" s="527" t="s">
        <v>322</v>
      </c>
      <c r="N31" s="529" t="s">
        <v>324</v>
      </c>
      <c r="O31" s="530"/>
    </row>
    <row r="32" ht="14.25" customHeight="1">
      <c r="D32" s="523">
        <v>28.0</v>
      </c>
      <c r="E32" s="511" t="str">
        <f t="shared" si="2"/>
        <v>Luxembourg</v>
      </c>
      <c r="F32" s="524" t="s">
        <v>325</v>
      </c>
      <c r="G32" s="525" t="s">
        <v>326</v>
      </c>
      <c r="H32" s="526" t="s">
        <v>327</v>
      </c>
      <c r="I32" s="527" t="s">
        <v>325</v>
      </c>
      <c r="J32" s="526" t="s">
        <v>328</v>
      </c>
      <c r="K32" s="528" t="s">
        <v>328</v>
      </c>
      <c r="L32" s="529" t="s">
        <v>325</v>
      </c>
      <c r="M32" s="527" t="s">
        <v>326</v>
      </c>
      <c r="N32" s="529" t="s">
        <v>329</v>
      </c>
      <c r="O32" s="530"/>
    </row>
    <row r="33" ht="14.25" customHeight="1">
      <c r="D33" s="523">
        <v>29.0</v>
      </c>
      <c r="E33" s="511" t="str">
        <f t="shared" si="2"/>
        <v>Sweden</v>
      </c>
      <c r="F33" s="524" t="s">
        <v>330</v>
      </c>
      <c r="G33" s="525" t="s">
        <v>331</v>
      </c>
      <c r="H33" s="526" t="s">
        <v>332</v>
      </c>
      <c r="I33" s="527" t="s">
        <v>333</v>
      </c>
      <c r="J33" s="526" t="s">
        <v>334</v>
      </c>
      <c r="K33" s="528" t="s">
        <v>335</v>
      </c>
      <c r="L33" s="529" t="s">
        <v>336</v>
      </c>
      <c r="M33" s="527" t="s">
        <v>337</v>
      </c>
      <c r="N33" s="529" t="s">
        <v>338</v>
      </c>
      <c r="O33" s="530"/>
    </row>
    <row r="34" ht="14.25" customHeight="1">
      <c r="D34" s="523">
        <v>30.0</v>
      </c>
      <c r="E34" s="511" t="str">
        <f t="shared" si="2"/>
        <v>Israel</v>
      </c>
      <c r="F34" s="524" t="s">
        <v>339</v>
      </c>
      <c r="G34" s="525" t="s">
        <v>339</v>
      </c>
      <c r="H34" s="526" t="s">
        <v>340</v>
      </c>
      <c r="I34" s="527" t="s">
        <v>341</v>
      </c>
      <c r="J34" s="526" t="s">
        <v>339</v>
      </c>
      <c r="K34" s="528" t="s">
        <v>341</v>
      </c>
      <c r="L34" s="529" t="s">
        <v>339</v>
      </c>
      <c r="M34" s="527" t="s">
        <v>339</v>
      </c>
      <c r="N34" s="529" t="s">
        <v>342</v>
      </c>
      <c r="O34" s="530"/>
    </row>
    <row r="35" ht="14.25" customHeight="1">
      <c r="D35" s="523">
        <v>31.0</v>
      </c>
      <c r="E35" s="511" t="str">
        <f t="shared" si="2"/>
        <v>Kazakhstan</v>
      </c>
      <c r="F35" s="524" t="s">
        <v>343</v>
      </c>
      <c r="G35" s="525" t="s">
        <v>344</v>
      </c>
      <c r="H35" s="526" t="s">
        <v>345</v>
      </c>
      <c r="I35" s="527" t="s">
        <v>343</v>
      </c>
      <c r="J35" s="526" t="s">
        <v>346</v>
      </c>
      <c r="K35" s="528" t="s">
        <v>347</v>
      </c>
      <c r="L35" s="529" t="s">
        <v>348</v>
      </c>
      <c r="M35" s="527" t="s">
        <v>349</v>
      </c>
      <c r="N35" s="529" t="s">
        <v>350</v>
      </c>
      <c r="O35" s="530"/>
    </row>
    <row r="36" ht="14.25" customHeight="1">
      <c r="D36" s="523">
        <v>32.0</v>
      </c>
      <c r="E36" s="511" t="str">
        <f t="shared" si="2"/>
        <v>Moldava</v>
      </c>
      <c r="F36" s="524" t="s">
        <v>351</v>
      </c>
      <c r="G36" s="525" t="s">
        <v>351</v>
      </c>
      <c r="H36" s="526" t="s">
        <v>351</v>
      </c>
      <c r="I36" s="527" t="s">
        <v>352</v>
      </c>
      <c r="J36" s="526" t="s">
        <v>353</v>
      </c>
      <c r="K36" s="528" t="s">
        <v>354</v>
      </c>
      <c r="L36" s="529" t="s">
        <v>351</v>
      </c>
      <c r="M36" s="527" t="s">
        <v>355</v>
      </c>
      <c r="N36" s="529" t="s">
        <v>356</v>
      </c>
      <c r="O36" s="530"/>
    </row>
    <row r="37" ht="14.25" customHeight="1">
      <c r="D37" s="523">
        <v>33.0</v>
      </c>
      <c r="E37" s="511" t="str">
        <f t="shared" si="2"/>
        <v>Armenia</v>
      </c>
      <c r="F37" s="524" t="s">
        <v>357</v>
      </c>
      <c r="G37" s="525" t="s">
        <v>357</v>
      </c>
      <c r="H37" s="526" t="s">
        <v>357</v>
      </c>
      <c r="I37" s="527" t="s">
        <v>358</v>
      </c>
      <c r="J37" s="526" t="s">
        <v>359</v>
      </c>
      <c r="K37" s="528" t="s">
        <v>360</v>
      </c>
      <c r="L37" s="529" t="s">
        <v>359</v>
      </c>
      <c r="M37" s="527" t="s">
        <v>361</v>
      </c>
      <c r="N37" s="529" t="s">
        <v>362</v>
      </c>
      <c r="O37" s="530"/>
    </row>
    <row r="38" ht="14.25" customHeight="1">
      <c r="D38" s="523">
        <v>34.0</v>
      </c>
      <c r="E38" s="511" t="str">
        <f t="shared" si="2"/>
        <v>Georgia</v>
      </c>
      <c r="F38" s="524" t="s">
        <v>90</v>
      </c>
      <c r="G38" s="525" t="s">
        <v>90</v>
      </c>
      <c r="H38" s="526" t="s">
        <v>90</v>
      </c>
      <c r="I38" s="527" t="s">
        <v>363</v>
      </c>
      <c r="J38" s="526" t="s">
        <v>364</v>
      </c>
      <c r="K38" s="528" t="s">
        <v>365</v>
      </c>
      <c r="L38" s="529" t="s">
        <v>364</v>
      </c>
      <c r="M38" s="527" t="s">
        <v>366</v>
      </c>
      <c r="N38" s="529" t="s">
        <v>367</v>
      </c>
      <c r="O38" s="530"/>
    </row>
    <row r="39" ht="14.25" customHeight="1">
      <c r="D39" s="523">
        <v>35.0</v>
      </c>
      <c r="E39" s="511" t="str">
        <f t="shared" si="2"/>
        <v>Belarus</v>
      </c>
      <c r="F39" s="524" t="s">
        <v>368</v>
      </c>
      <c r="G39" s="525" t="s">
        <v>369</v>
      </c>
      <c r="H39" s="526" t="s">
        <v>370</v>
      </c>
      <c r="I39" s="527" t="s">
        <v>371</v>
      </c>
      <c r="J39" s="526" t="s">
        <v>368</v>
      </c>
      <c r="K39" s="528" t="s">
        <v>372</v>
      </c>
      <c r="L39" s="529" t="s">
        <v>368</v>
      </c>
      <c r="M39" s="527" t="s">
        <v>373</v>
      </c>
      <c r="N39" s="529" t="s">
        <v>374</v>
      </c>
      <c r="O39" s="530"/>
    </row>
    <row r="40" ht="14.25" customHeight="1">
      <c r="D40" s="523">
        <v>36.0</v>
      </c>
      <c r="E40" s="511" t="str">
        <f t="shared" si="2"/>
        <v>North Macedonia</v>
      </c>
      <c r="F40" s="524" t="s">
        <v>375</v>
      </c>
      <c r="G40" s="525" t="s">
        <v>376</v>
      </c>
      <c r="H40" s="526" t="s">
        <v>377</v>
      </c>
      <c r="I40" s="527" t="s">
        <v>378</v>
      </c>
      <c r="J40" s="526" t="s">
        <v>379</v>
      </c>
      <c r="K40" s="528" t="s">
        <v>380</v>
      </c>
      <c r="L40" s="529" t="s">
        <v>381</v>
      </c>
      <c r="M40" s="527" t="s">
        <v>382</v>
      </c>
      <c r="N40" s="529" t="s">
        <v>383</v>
      </c>
      <c r="O40" s="530"/>
    </row>
    <row r="41" ht="14.25" customHeight="1">
      <c r="D41" s="523">
        <v>37.0</v>
      </c>
      <c r="E41" s="511" t="str">
        <f t="shared" si="2"/>
        <v>Azerbaijan</v>
      </c>
      <c r="F41" s="524" t="s">
        <v>384</v>
      </c>
      <c r="G41" s="525" t="s">
        <v>385</v>
      </c>
      <c r="H41" s="526" t="s">
        <v>384</v>
      </c>
      <c r="I41" s="527" t="s">
        <v>386</v>
      </c>
      <c r="J41" s="526" t="s">
        <v>387</v>
      </c>
      <c r="K41" s="528" t="s">
        <v>388</v>
      </c>
      <c r="L41" s="529" t="s">
        <v>389</v>
      </c>
      <c r="M41" s="527" t="s">
        <v>390</v>
      </c>
      <c r="N41" s="529" t="s">
        <v>391</v>
      </c>
      <c r="O41" s="530"/>
    </row>
    <row r="42" ht="14.25" customHeight="1">
      <c r="D42" s="523">
        <v>38.0</v>
      </c>
      <c r="E42" s="511" t="str">
        <f t="shared" si="2"/>
        <v>Ireland</v>
      </c>
      <c r="F42" s="524" t="s">
        <v>392</v>
      </c>
      <c r="G42" s="525" t="s">
        <v>393</v>
      </c>
      <c r="H42" s="526" t="s">
        <v>393</v>
      </c>
      <c r="I42" s="527" t="s">
        <v>394</v>
      </c>
      <c r="J42" s="526" t="s">
        <v>395</v>
      </c>
      <c r="K42" s="528" t="s">
        <v>396</v>
      </c>
      <c r="L42" s="529" t="s">
        <v>395</v>
      </c>
      <c r="M42" s="527" t="s">
        <v>393</v>
      </c>
      <c r="N42" s="529" t="s">
        <v>397</v>
      </c>
      <c r="O42" s="530"/>
    </row>
    <row r="43" ht="14.25" customHeight="1">
      <c r="D43" s="523">
        <v>39.0</v>
      </c>
      <c r="E43" s="511" t="str">
        <f t="shared" si="2"/>
        <v>Lithuania</v>
      </c>
      <c r="F43" s="524" t="s">
        <v>398</v>
      </c>
      <c r="G43" s="525" t="s">
        <v>399</v>
      </c>
      <c r="H43" s="526" t="s">
        <v>399</v>
      </c>
      <c r="I43" s="527" t="s">
        <v>400</v>
      </c>
      <c r="J43" s="526" t="s">
        <v>401</v>
      </c>
      <c r="K43" s="528" t="s">
        <v>402</v>
      </c>
      <c r="L43" s="529" t="s">
        <v>401</v>
      </c>
      <c r="M43" s="527" t="s">
        <v>403</v>
      </c>
      <c r="N43" s="529" t="s">
        <v>404</v>
      </c>
      <c r="O43" s="530"/>
    </row>
    <row r="44" ht="14.25" customHeight="1">
      <c r="D44" s="523">
        <v>40.0</v>
      </c>
      <c r="E44" s="511" t="str">
        <f t="shared" si="2"/>
        <v>Iceland</v>
      </c>
      <c r="F44" s="524" t="s">
        <v>405</v>
      </c>
      <c r="G44" s="525" t="s">
        <v>406</v>
      </c>
      <c r="H44" s="526" t="s">
        <v>407</v>
      </c>
      <c r="I44" s="527" t="s">
        <v>408</v>
      </c>
      <c r="J44" s="526" t="s">
        <v>409</v>
      </c>
      <c r="K44" s="528" t="s">
        <v>410</v>
      </c>
      <c r="L44" s="529" t="s">
        <v>409</v>
      </c>
      <c r="M44" s="527" t="s">
        <v>411</v>
      </c>
      <c r="N44" s="529" t="s">
        <v>412</v>
      </c>
      <c r="O44" s="530"/>
    </row>
    <row r="45" ht="14.25" customHeight="1">
      <c r="D45" s="523">
        <v>41.0</v>
      </c>
      <c r="E45" s="511" t="str">
        <f t="shared" si="2"/>
        <v>Kosovo</v>
      </c>
      <c r="F45" s="524" t="s">
        <v>413</v>
      </c>
      <c r="G45" s="525" t="s">
        <v>413</v>
      </c>
      <c r="H45" s="526" t="s">
        <v>413</v>
      </c>
      <c r="I45" s="527" t="s">
        <v>413</v>
      </c>
      <c r="J45" s="526" t="s">
        <v>413</v>
      </c>
      <c r="K45" s="528" t="s">
        <v>413</v>
      </c>
      <c r="L45" s="529" t="s">
        <v>414</v>
      </c>
      <c r="M45" s="527" t="s">
        <v>413</v>
      </c>
      <c r="N45" s="529" t="s">
        <v>415</v>
      </c>
      <c r="O45" s="530"/>
    </row>
    <row r="46" ht="14.25" customHeight="1">
      <c r="D46" s="523">
        <v>42.0</v>
      </c>
      <c r="E46" s="511" t="str">
        <f t="shared" si="2"/>
        <v>Bulgaria</v>
      </c>
      <c r="F46" s="524" t="s">
        <v>416</v>
      </c>
      <c r="G46" s="525" t="s">
        <v>416</v>
      </c>
      <c r="H46" s="526" t="s">
        <v>416</v>
      </c>
      <c r="I46" s="527" t="s">
        <v>417</v>
      </c>
      <c r="J46" s="526" t="s">
        <v>418</v>
      </c>
      <c r="K46" s="528" t="s">
        <v>419</v>
      </c>
      <c r="L46" s="529" t="s">
        <v>418</v>
      </c>
      <c r="M46" s="527" t="s">
        <v>420</v>
      </c>
      <c r="N46" s="529" t="s">
        <v>421</v>
      </c>
      <c r="O46" s="530"/>
    </row>
    <row r="47" ht="14.25" customHeight="1">
      <c r="D47" s="523">
        <v>43.0</v>
      </c>
      <c r="E47" s="511" t="str">
        <f t="shared" si="2"/>
        <v>Northern Ireland</v>
      </c>
      <c r="F47" s="524" t="s">
        <v>422</v>
      </c>
      <c r="G47" s="525" t="s">
        <v>423</v>
      </c>
      <c r="H47" s="526" t="s">
        <v>424</v>
      </c>
      <c r="I47" s="527" t="s">
        <v>425</v>
      </c>
      <c r="J47" s="526" t="s">
        <v>426</v>
      </c>
      <c r="K47" s="528" t="s">
        <v>427</v>
      </c>
      <c r="L47" s="529" t="s">
        <v>426</v>
      </c>
      <c r="M47" s="527" t="s">
        <v>428</v>
      </c>
      <c r="N47" s="529" t="s">
        <v>429</v>
      </c>
      <c r="O47" s="530"/>
    </row>
    <row r="48" ht="14.25" customHeight="1">
      <c r="D48" s="523">
        <v>44.0</v>
      </c>
      <c r="E48" s="511" t="str">
        <f t="shared" si="2"/>
        <v>Bosnia a. Herzeg.</v>
      </c>
      <c r="F48" s="524" t="s">
        <v>430</v>
      </c>
      <c r="G48" s="525" t="s">
        <v>431</v>
      </c>
      <c r="H48" s="526" t="s">
        <v>432</v>
      </c>
      <c r="I48" s="527" t="s">
        <v>433</v>
      </c>
      <c r="J48" s="526" t="s">
        <v>434</v>
      </c>
      <c r="K48" s="528" t="s">
        <v>435</v>
      </c>
      <c r="L48" s="529" t="s">
        <v>436</v>
      </c>
      <c r="M48" s="527" t="s">
        <v>437</v>
      </c>
      <c r="N48" s="529" t="s">
        <v>438</v>
      </c>
      <c r="O48" s="530"/>
    </row>
    <row r="49" ht="14.25" customHeight="1">
      <c r="D49" s="523">
        <v>45.0</v>
      </c>
      <c r="E49" s="511" t="str">
        <f t="shared" si="2"/>
        <v>Latvia</v>
      </c>
      <c r="F49" s="524" t="s">
        <v>439</v>
      </c>
      <c r="G49" s="525" t="s">
        <v>440</v>
      </c>
      <c r="H49" s="526" t="s">
        <v>441</v>
      </c>
      <c r="I49" s="527" t="s">
        <v>442</v>
      </c>
      <c r="J49" s="526" t="s">
        <v>443</v>
      </c>
      <c r="K49" s="528" t="s">
        <v>444</v>
      </c>
      <c r="L49" s="529" t="s">
        <v>444</v>
      </c>
      <c r="M49" s="527" t="s">
        <v>445</v>
      </c>
      <c r="N49" s="529" t="s">
        <v>446</v>
      </c>
      <c r="O49" s="530"/>
    </row>
    <row r="50" ht="14.25" customHeight="1">
      <c r="D50" s="523">
        <v>46.0</v>
      </c>
      <c r="E50" s="511" t="str">
        <f t="shared" si="2"/>
        <v>Faroe Islands</v>
      </c>
      <c r="F50" s="524" t="s">
        <v>447</v>
      </c>
      <c r="G50" s="525" t="s">
        <v>448</v>
      </c>
      <c r="H50" s="526" t="s">
        <v>449</v>
      </c>
      <c r="I50" s="527" t="s">
        <v>450</v>
      </c>
      <c r="J50" s="526" t="s">
        <v>451</v>
      </c>
      <c r="K50" s="528" t="s">
        <v>452</v>
      </c>
      <c r="L50" s="529" t="s">
        <v>453</v>
      </c>
      <c r="M50" s="527" t="s">
        <v>454</v>
      </c>
      <c r="N50" s="529" t="s">
        <v>455</v>
      </c>
      <c r="O50" s="530"/>
    </row>
    <row r="51" ht="14.25" customHeight="1">
      <c r="D51" s="523">
        <v>47.0</v>
      </c>
      <c r="E51" s="511" t="str">
        <f t="shared" si="2"/>
        <v>Estonia</v>
      </c>
      <c r="F51" s="524" t="s">
        <v>456</v>
      </c>
      <c r="G51" s="525" t="s">
        <v>456</v>
      </c>
      <c r="H51" s="526" t="s">
        <v>456</v>
      </c>
      <c r="I51" s="527" t="s">
        <v>457</v>
      </c>
      <c r="J51" s="526" t="s">
        <v>458</v>
      </c>
      <c r="K51" s="528" t="s">
        <v>458</v>
      </c>
      <c r="L51" s="529" t="s">
        <v>458</v>
      </c>
      <c r="M51" s="527" t="s">
        <v>459</v>
      </c>
      <c r="N51" s="529" t="s">
        <v>460</v>
      </c>
      <c r="O51" s="530"/>
    </row>
    <row r="52" ht="14.25" customHeight="1">
      <c r="D52" s="523">
        <v>48.0</v>
      </c>
      <c r="E52" s="511" t="str">
        <f t="shared" si="2"/>
        <v>Malta</v>
      </c>
      <c r="F52" s="524" t="s">
        <v>461</v>
      </c>
      <c r="G52" s="525" t="s">
        <v>461</v>
      </c>
      <c r="H52" s="526" t="s">
        <v>461</v>
      </c>
      <c r="I52" s="527" t="s">
        <v>462</v>
      </c>
      <c r="J52" s="526" t="s">
        <v>461</v>
      </c>
      <c r="K52" s="528" t="s">
        <v>461</v>
      </c>
      <c r="L52" s="529" t="s">
        <v>461</v>
      </c>
      <c r="M52" s="527" t="s">
        <v>461</v>
      </c>
      <c r="N52" s="529" t="s">
        <v>463</v>
      </c>
      <c r="O52" s="530"/>
    </row>
    <row r="53" ht="14.25" customHeight="1">
      <c r="D53" s="523">
        <v>49.0</v>
      </c>
      <c r="E53" s="511" t="str">
        <f t="shared" si="2"/>
        <v>Cyprus</v>
      </c>
      <c r="F53" s="524" t="s">
        <v>464</v>
      </c>
      <c r="G53" s="525" t="s">
        <v>465</v>
      </c>
      <c r="H53" s="526" t="s">
        <v>466</v>
      </c>
      <c r="I53" s="527" t="s">
        <v>467</v>
      </c>
      <c r="J53" s="526" t="s">
        <v>468</v>
      </c>
      <c r="K53" s="528" t="s">
        <v>464</v>
      </c>
      <c r="L53" s="529" t="s">
        <v>469</v>
      </c>
      <c r="M53" s="527" t="s">
        <v>465</v>
      </c>
      <c r="N53" s="529" t="s">
        <v>470</v>
      </c>
      <c r="O53" s="530"/>
    </row>
    <row r="54" ht="14.25" customHeight="1">
      <c r="D54" s="523">
        <v>50.0</v>
      </c>
      <c r="E54" s="511" t="str">
        <f t="shared" si="2"/>
        <v>Gibraltar</v>
      </c>
      <c r="F54" s="524" t="s">
        <v>471</v>
      </c>
      <c r="G54" s="525" t="s">
        <v>471</v>
      </c>
      <c r="H54" s="526" t="s">
        <v>472</v>
      </c>
      <c r="I54" s="527" t="s">
        <v>471</v>
      </c>
      <c r="J54" s="526" t="s">
        <v>471</v>
      </c>
      <c r="K54" s="528" t="s">
        <v>471</v>
      </c>
      <c r="L54" s="529" t="s">
        <v>471</v>
      </c>
      <c r="M54" s="527" t="s">
        <v>471</v>
      </c>
      <c r="N54" s="529" t="s">
        <v>473</v>
      </c>
      <c r="O54" s="530"/>
    </row>
    <row r="55" ht="14.25" customHeight="1">
      <c r="D55" s="523">
        <v>51.0</v>
      </c>
      <c r="E55" s="511" t="str">
        <f t="shared" si="2"/>
        <v>Andorra</v>
      </c>
      <c r="F55" s="524" t="s">
        <v>474</v>
      </c>
      <c r="G55" s="525" t="s">
        <v>474</v>
      </c>
      <c r="H55" s="526" t="s">
        <v>474</v>
      </c>
      <c r="I55" s="527" t="s">
        <v>475</v>
      </c>
      <c r="J55" s="526" t="s">
        <v>474</v>
      </c>
      <c r="K55" s="528" t="s">
        <v>474</v>
      </c>
      <c r="L55" s="529" t="s">
        <v>474</v>
      </c>
      <c r="M55" s="527" t="s">
        <v>474</v>
      </c>
      <c r="N55" s="529" t="s">
        <v>476</v>
      </c>
      <c r="O55" s="530"/>
    </row>
    <row r="56" ht="14.25" customHeight="1">
      <c r="D56" s="523">
        <v>52.0</v>
      </c>
      <c r="E56" s="511" t="str">
        <f t="shared" si="2"/>
        <v>Liechtenstein</v>
      </c>
      <c r="F56" s="524" t="s">
        <v>477</v>
      </c>
      <c r="G56" s="525" t="s">
        <v>477</v>
      </c>
      <c r="H56" s="526" t="s">
        <v>477</v>
      </c>
      <c r="I56" s="527" t="s">
        <v>477</v>
      </c>
      <c r="J56" s="526" t="s">
        <v>477</v>
      </c>
      <c r="K56" s="528" t="s">
        <v>477</v>
      </c>
      <c r="L56" s="529" t="s">
        <v>477</v>
      </c>
      <c r="M56" s="527" t="s">
        <v>477</v>
      </c>
      <c r="N56" s="529" t="s">
        <v>478</v>
      </c>
      <c r="O56" s="530"/>
    </row>
    <row r="57" ht="14.25" customHeight="1">
      <c r="D57" s="523">
        <v>53.0</v>
      </c>
      <c r="E57" s="511" t="str">
        <f t="shared" si="2"/>
        <v>San Marino</v>
      </c>
      <c r="F57" s="524" t="s">
        <v>479</v>
      </c>
      <c r="G57" s="525" t="s">
        <v>479</v>
      </c>
      <c r="H57" s="526" t="s">
        <v>479</v>
      </c>
      <c r="I57" s="527" t="s">
        <v>480</v>
      </c>
      <c r="J57" s="526" t="s">
        <v>479</v>
      </c>
      <c r="K57" s="528" t="s">
        <v>479</v>
      </c>
      <c r="L57" s="529" t="s">
        <v>479</v>
      </c>
      <c r="M57" s="527" t="s">
        <v>481</v>
      </c>
      <c r="N57" s="529" t="s">
        <v>482</v>
      </c>
      <c r="O57" s="530"/>
    </row>
    <row r="58" ht="14.25" customHeight="1">
      <c r="D58" s="523">
        <v>54.0</v>
      </c>
      <c r="E58" s="511" t="str">
        <f t="shared" si="2"/>
        <v>Germany</v>
      </c>
      <c r="F58" s="524" t="s">
        <v>47</v>
      </c>
      <c r="G58" s="525" t="s">
        <v>483</v>
      </c>
      <c r="H58" s="526" t="s">
        <v>484</v>
      </c>
      <c r="I58" s="527" t="s">
        <v>485</v>
      </c>
      <c r="J58" s="526" t="s">
        <v>486</v>
      </c>
      <c r="K58" s="528" t="s">
        <v>487</v>
      </c>
      <c r="L58" s="529" t="s">
        <v>488</v>
      </c>
      <c r="M58" s="527" t="s">
        <v>489</v>
      </c>
      <c r="N58" s="529" t="s">
        <v>490</v>
      </c>
      <c r="O58" s="530"/>
    </row>
    <row r="59" ht="14.25" customHeight="1">
      <c r="D59" s="523">
        <v>55.0</v>
      </c>
      <c r="E59" s="511" t="str">
        <f t="shared" si="2"/>
        <v>Russia</v>
      </c>
      <c r="F59" s="524" t="s">
        <v>491</v>
      </c>
      <c r="G59" s="525" t="s">
        <v>492</v>
      </c>
      <c r="H59" s="526" t="s">
        <v>491</v>
      </c>
      <c r="I59" s="527" t="s">
        <v>493</v>
      </c>
      <c r="J59" s="526" t="s">
        <v>494</v>
      </c>
      <c r="K59" s="528" t="s">
        <v>495</v>
      </c>
      <c r="L59" s="529" t="s">
        <v>495</v>
      </c>
      <c r="M59" s="527" t="s">
        <v>496</v>
      </c>
      <c r="N59" s="529" t="s">
        <v>497</v>
      </c>
      <c r="O59" s="530"/>
    </row>
    <row r="60" ht="14.25" customHeight="1">
      <c r="D60" s="523">
        <v>71.0</v>
      </c>
      <c r="E60" s="511" t="str">
        <f t="shared" si="2"/>
        <v>Play-off A</v>
      </c>
      <c r="F60" s="524" t="s">
        <v>498</v>
      </c>
      <c r="G60" s="525" t="s">
        <v>498</v>
      </c>
      <c r="H60" s="526" t="s">
        <v>498</v>
      </c>
      <c r="I60" s="527" t="s">
        <v>498</v>
      </c>
      <c r="J60" s="526" t="s">
        <v>498</v>
      </c>
      <c r="K60" s="528" t="s">
        <v>498</v>
      </c>
      <c r="L60" s="529" t="s">
        <v>498</v>
      </c>
      <c r="M60" s="527" t="s">
        <v>498</v>
      </c>
      <c r="N60" s="529" t="s">
        <v>498</v>
      </c>
      <c r="O60" s="530"/>
    </row>
    <row r="61" ht="14.25" customHeight="1">
      <c r="D61" s="523">
        <v>72.0</v>
      </c>
      <c r="E61" s="511" t="str">
        <f t="shared" si="2"/>
        <v>Play-off B</v>
      </c>
      <c r="F61" s="524" t="s">
        <v>499</v>
      </c>
      <c r="G61" s="525" t="s">
        <v>499</v>
      </c>
      <c r="H61" s="526" t="s">
        <v>499</v>
      </c>
      <c r="I61" s="527" t="s">
        <v>499</v>
      </c>
      <c r="J61" s="526" t="s">
        <v>499</v>
      </c>
      <c r="K61" s="528" t="s">
        <v>499</v>
      </c>
      <c r="L61" s="529" t="s">
        <v>499</v>
      </c>
      <c r="M61" s="527" t="s">
        <v>499</v>
      </c>
      <c r="N61" s="529" t="s">
        <v>499</v>
      </c>
      <c r="O61" s="530"/>
    </row>
    <row r="62" ht="14.25" customHeight="1">
      <c r="D62" s="523">
        <v>73.0</v>
      </c>
      <c r="E62" s="511" t="str">
        <f t="shared" si="2"/>
        <v>Play-off C</v>
      </c>
      <c r="F62" s="524" t="s">
        <v>500</v>
      </c>
      <c r="G62" s="525" t="s">
        <v>500</v>
      </c>
      <c r="H62" s="526" t="s">
        <v>500</v>
      </c>
      <c r="I62" s="527" t="s">
        <v>500</v>
      </c>
      <c r="J62" s="526" t="s">
        <v>500</v>
      </c>
      <c r="K62" s="528" t="s">
        <v>500</v>
      </c>
      <c r="L62" s="529" t="s">
        <v>500</v>
      </c>
      <c r="M62" s="527" t="s">
        <v>500</v>
      </c>
      <c r="N62" s="529" t="s">
        <v>500</v>
      </c>
      <c r="O62" s="530"/>
    </row>
    <row r="63" ht="14.25" customHeight="1">
      <c r="D63" s="531"/>
      <c r="E63" s="511" t="str">
        <f t="shared" si="2"/>
        <v/>
      </c>
      <c r="F63" s="532"/>
      <c r="G63" s="533"/>
      <c r="H63" s="534"/>
      <c r="I63" s="535"/>
      <c r="J63" s="534"/>
      <c r="K63" s="536"/>
      <c r="L63" s="537"/>
      <c r="M63" s="535"/>
      <c r="N63" s="537"/>
      <c r="O63" s="538"/>
    </row>
    <row r="64" ht="14.25" customHeight="1">
      <c r="E64" s="511"/>
      <c r="F64" s="35"/>
      <c r="G64" s="35"/>
      <c r="H64" s="35"/>
      <c r="I64" s="35"/>
      <c r="J64" s="35"/>
      <c r="K64" s="35"/>
      <c r="L64" s="35"/>
      <c r="M64" s="35"/>
      <c r="N64" s="35"/>
      <c r="O64" s="35"/>
    </row>
    <row r="65" ht="14.25" customHeight="1">
      <c r="D65" s="539" t="s">
        <v>501</v>
      </c>
      <c r="E65" s="511"/>
      <c r="F65" s="540" t="s">
        <v>502</v>
      </c>
      <c r="G65" s="541"/>
      <c r="H65" s="541"/>
      <c r="I65" s="541"/>
      <c r="J65" s="541"/>
      <c r="K65" s="541"/>
      <c r="L65" s="541"/>
      <c r="M65" s="541"/>
      <c r="N65" s="541"/>
      <c r="O65" s="542"/>
    </row>
    <row r="66" ht="14.25" customHeight="1">
      <c r="D66" s="523">
        <v>1.0</v>
      </c>
      <c r="E66" s="511" t="str">
        <f t="shared" ref="E66:E81" si="3">IF($C$3,F66,IF($C$11,G66,IF($C$9,H66,IF($C$7,I66,IF($C$8,J66,IF($C$6,K66,IF($C$5,L66,IF($C$10,M66,IF($C$4,N66,IF(O66&lt;&gt;"",O66,F66))))))))))</f>
        <v>Berlin</v>
      </c>
      <c r="F66" s="524" t="s">
        <v>503</v>
      </c>
      <c r="G66" s="525" t="s">
        <v>504</v>
      </c>
      <c r="H66" s="526" t="s">
        <v>505</v>
      </c>
      <c r="I66" s="527" t="s">
        <v>503</v>
      </c>
      <c r="J66" s="526" t="s">
        <v>503</v>
      </c>
      <c r="K66" s="528" t="s">
        <v>506</v>
      </c>
      <c r="L66" s="529" t="s">
        <v>503</v>
      </c>
      <c r="M66" s="527" t="s">
        <v>507</v>
      </c>
      <c r="N66" s="529" t="s">
        <v>508</v>
      </c>
      <c r="O66" s="530"/>
    </row>
    <row r="67" ht="14.25" customHeight="1">
      <c r="D67" s="543">
        <v>2.0</v>
      </c>
      <c r="E67" s="511" t="str">
        <f t="shared" si="3"/>
        <v>Leipzig</v>
      </c>
      <c r="F67" s="524" t="s">
        <v>509</v>
      </c>
      <c r="G67" s="525" t="s">
        <v>509</v>
      </c>
      <c r="H67" s="526" t="s">
        <v>509</v>
      </c>
      <c r="I67" s="527" t="s">
        <v>509</v>
      </c>
      <c r="J67" s="526" t="s">
        <v>509</v>
      </c>
      <c r="K67" s="528" t="s">
        <v>509</v>
      </c>
      <c r="L67" s="529" t="s">
        <v>509</v>
      </c>
      <c r="M67" s="527" t="s">
        <v>509</v>
      </c>
      <c r="N67" s="529" t="s">
        <v>510</v>
      </c>
      <c r="O67" s="530"/>
    </row>
    <row r="68" ht="14.25" customHeight="1">
      <c r="D68" s="543">
        <v>3.0</v>
      </c>
      <c r="E68" s="511" t="str">
        <f t="shared" si="3"/>
        <v>Hamburg</v>
      </c>
      <c r="F68" s="524" t="s">
        <v>511</v>
      </c>
      <c r="G68" s="525" t="s">
        <v>512</v>
      </c>
      <c r="H68" s="526" t="s">
        <v>513</v>
      </c>
      <c r="I68" s="527" t="s">
        <v>514</v>
      </c>
      <c r="J68" s="526" t="s">
        <v>511</v>
      </c>
      <c r="K68" s="528" t="s">
        <v>511</v>
      </c>
      <c r="L68" s="529" t="s">
        <v>515</v>
      </c>
      <c r="M68" s="527" t="s">
        <v>512</v>
      </c>
      <c r="N68" s="529" t="s">
        <v>516</v>
      </c>
      <c r="O68" s="530"/>
    </row>
    <row r="69" ht="14.25" customHeight="1">
      <c r="D69" s="543">
        <v>4.0</v>
      </c>
      <c r="E69" s="511" t="str">
        <f t="shared" si="3"/>
        <v>Dortmund</v>
      </c>
      <c r="F69" s="524" t="s">
        <v>517</v>
      </c>
      <c r="G69" s="525" t="s">
        <v>518</v>
      </c>
      <c r="H69" s="526" t="s">
        <v>517</v>
      </c>
      <c r="I69" s="527" t="s">
        <v>517</v>
      </c>
      <c r="J69" s="526" t="s">
        <v>517</v>
      </c>
      <c r="K69" s="528" t="s">
        <v>517</v>
      </c>
      <c r="L69" s="529" t="s">
        <v>517</v>
      </c>
      <c r="M69" s="527" t="s">
        <v>517</v>
      </c>
      <c r="N69" s="529" t="s">
        <v>519</v>
      </c>
      <c r="O69" s="530"/>
    </row>
    <row r="70" ht="14.25" customHeight="1">
      <c r="D70" s="543">
        <v>5.0</v>
      </c>
      <c r="E70" s="511" t="str">
        <f t="shared" si="3"/>
        <v>Gelsenkirchen</v>
      </c>
      <c r="F70" s="524" t="s">
        <v>520</v>
      </c>
      <c r="G70" s="525" t="s">
        <v>520</v>
      </c>
      <c r="H70" s="526" t="s">
        <v>520</v>
      </c>
      <c r="I70" s="527" t="s">
        <v>520</v>
      </c>
      <c r="J70" s="526" t="s">
        <v>520</v>
      </c>
      <c r="K70" s="528" t="s">
        <v>520</v>
      </c>
      <c r="L70" s="529" t="s">
        <v>520</v>
      </c>
      <c r="M70" s="527" t="s">
        <v>520</v>
      </c>
      <c r="N70" s="529" t="s">
        <v>521</v>
      </c>
      <c r="O70" s="530"/>
    </row>
    <row r="71" ht="14.25" customHeight="1">
      <c r="D71" s="543">
        <v>6.0</v>
      </c>
      <c r="E71" s="511" t="str">
        <f t="shared" si="3"/>
        <v>Dusseldorf</v>
      </c>
      <c r="F71" s="524" t="s">
        <v>522</v>
      </c>
      <c r="G71" s="525" t="s">
        <v>523</v>
      </c>
      <c r="H71" s="526" t="s">
        <v>522</v>
      </c>
      <c r="I71" s="527" t="s">
        <v>523</v>
      </c>
      <c r="J71" s="526" t="s">
        <v>523</v>
      </c>
      <c r="K71" s="528" t="s">
        <v>523</v>
      </c>
      <c r="L71" s="529" t="s">
        <v>523</v>
      </c>
      <c r="M71" s="527" t="s">
        <v>523</v>
      </c>
      <c r="N71" s="529" t="s">
        <v>524</v>
      </c>
      <c r="O71" s="530"/>
    </row>
    <row r="72" ht="14.25" customHeight="1">
      <c r="D72" s="543">
        <v>7.0</v>
      </c>
      <c r="E72" s="511" t="str">
        <f t="shared" si="3"/>
        <v>Cologne</v>
      </c>
      <c r="F72" s="524" t="s">
        <v>525</v>
      </c>
      <c r="G72" s="525" t="s">
        <v>526</v>
      </c>
      <c r="H72" s="526" t="s">
        <v>526</v>
      </c>
      <c r="I72" s="527" t="s">
        <v>525</v>
      </c>
      <c r="J72" s="526" t="s">
        <v>527</v>
      </c>
      <c r="K72" s="528" t="s">
        <v>528</v>
      </c>
      <c r="L72" s="529" t="s">
        <v>527</v>
      </c>
      <c r="M72" s="527" t="s">
        <v>529</v>
      </c>
      <c r="N72" s="529" t="s">
        <v>530</v>
      </c>
      <c r="O72" s="530"/>
    </row>
    <row r="73" ht="14.25" customHeight="1">
      <c r="D73" s="543">
        <v>8.0</v>
      </c>
      <c r="E73" s="511" t="str">
        <f t="shared" si="3"/>
        <v>Frankfurt</v>
      </c>
      <c r="F73" s="524" t="s">
        <v>531</v>
      </c>
      <c r="G73" s="525" t="s">
        <v>532</v>
      </c>
      <c r="H73" s="526" t="s">
        <v>533</v>
      </c>
      <c r="I73" s="527" t="s">
        <v>534</v>
      </c>
      <c r="J73" s="526" t="s">
        <v>531</v>
      </c>
      <c r="K73" s="528" t="s">
        <v>531</v>
      </c>
      <c r="L73" s="529" t="s">
        <v>531</v>
      </c>
      <c r="M73" s="527" t="s">
        <v>531</v>
      </c>
      <c r="N73" s="529" t="s">
        <v>535</v>
      </c>
      <c r="O73" s="530"/>
    </row>
    <row r="74" ht="14.25" customHeight="1">
      <c r="D74" s="543">
        <v>9.0</v>
      </c>
      <c r="E74" s="511" t="str">
        <f t="shared" si="3"/>
        <v>Stuttgart</v>
      </c>
      <c r="F74" s="524" t="s">
        <v>536</v>
      </c>
      <c r="G74" s="525" t="s">
        <v>536</v>
      </c>
      <c r="H74" s="526" t="s">
        <v>537</v>
      </c>
      <c r="I74" s="527" t="s">
        <v>536</v>
      </c>
      <c r="J74" s="526" t="s">
        <v>536</v>
      </c>
      <c r="K74" s="528" t="s">
        <v>536</v>
      </c>
      <c r="L74" s="529" t="s">
        <v>536</v>
      </c>
      <c r="M74" s="527" t="s">
        <v>538</v>
      </c>
      <c r="N74" s="529" t="s">
        <v>539</v>
      </c>
      <c r="O74" s="530"/>
    </row>
    <row r="75" ht="14.25" customHeight="1">
      <c r="D75" s="543">
        <v>10.0</v>
      </c>
      <c r="E75" s="511" t="str">
        <f t="shared" si="3"/>
        <v>Munich</v>
      </c>
      <c r="F75" s="524" t="s">
        <v>540</v>
      </c>
      <c r="G75" s="525" t="s">
        <v>540</v>
      </c>
      <c r="H75" s="526" t="s">
        <v>541</v>
      </c>
      <c r="I75" s="527" t="s">
        <v>540</v>
      </c>
      <c r="J75" s="526" t="s">
        <v>542</v>
      </c>
      <c r="K75" s="528" t="s">
        <v>542</v>
      </c>
      <c r="L75" s="529" t="s">
        <v>542</v>
      </c>
      <c r="M75" s="527" t="s">
        <v>543</v>
      </c>
      <c r="N75" s="529" t="s">
        <v>544</v>
      </c>
      <c r="O75" s="530"/>
    </row>
    <row r="76" ht="14.25" customHeight="1">
      <c r="D76" s="543">
        <v>11.0</v>
      </c>
      <c r="E76" s="511" t="str">
        <f t="shared" si="3"/>
        <v/>
      </c>
      <c r="F76" s="524"/>
      <c r="G76" s="525"/>
      <c r="H76" s="526"/>
      <c r="I76" s="527"/>
      <c r="J76" s="526"/>
      <c r="K76" s="528"/>
      <c r="L76" s="529"/>
      <c r="M76" s="527"/>
      <c r="N76" s="529"/>
      <c r="O76" s="530"/>
    </row>
    <row r="77" ht="14.25" customHeight="1">
      <c r="D77" s="543">
        <v>12.0</v>
      </c>
      <c r="E77" s="511" t="str">
        <f t="shared" si="3"/>
        <v/>
      </c>
      <c r="F77" s="524"/>
      <c r="G77" s="525"/>
      <c r="H77" s="526"/>
      <c r="I77" s="527"/>
      <c r="J77" s="526"/>
      <c r="K77" s="528"/>
      <c r="L77" s="529"/>
      <c r="M77" s="527"/>
      <c r="N77" s="529"/>
      <c r="O77" s="530"/>
    </row>
    <row r="78" ht="14.25" customHeight="1">
      <c r="D78" s="543">
        <v>13.0</v>
      </c>
      <c r="E78" s="511" t="str">
        <f t="shared" si="3"/>
        <v/>
      </c>
      <c r="F78" s="524"/>
      <c r="G78" s="525"/>
      <c r="H78" s="526"/>
      <c r="I78" s="527"/>
      <c r="J78" s="526"/>
      <c r="K78" s="528"/>
      <c r="L78" s="529"/>
      <c r="M78" s="527"/>
      <c r="N78" s="529"/>
      <c r="O78" s="530"/>
    </row>
    <row r="79" ht="14.25" customHeight="1">
      <c r="D79" s="543">
        <v>14.0</v>
      </c>
      <c r="E79" s="511" t="str">
        <f t="shared" si="3"/>
        <v/>
      </c>
      <c r="F79" s="524"/>
      <c r="G79" s="525"/>
      <c r="H79" s="526"/>
      <c r="I79" s="527"/>
      <c r="J79" s="526"/>
      <c r="K79" s="528"/>
      <c r="L79" s="529"/>
      <c r="M79" s="527"/>
      <c r="N79" s="529"/>
      <c r="O79" s="530"/>
    </row>
    <row r="80" ht="14.25" customHeight="1">
      <c r="D80" s="543">
        <v>15.0</v>
      </c>
      <c r="E80" s="511" t="str">
        <f t="shared" si="3"/>
        <v/>
      </c>
      <c r="F80" s="524"/>
      <c r="G80" s="525"/>
      <c r="H80" s="526"/>
      <c r="I80" s="527"/>
      <c r="J80" s="526"/>
      <c r="K80" s="528"/>
      <c r="L80" s="529"/>
      <c r="M80" s="527"/>
      <c r="N80" s="529"/>
      <c r="O80" s="530"/>
    </row>
    <row r="81" ht="14.25" customHeight="1">
      <c r="D81" s="544">
        <v>16.0</v>
      </c>
      <c r="E81" s="511" t="str">
        <f t="shared" si="3"/>
        <v/>
      </c>
      <c r="F81" s="532"/>
      <c r="G81" s="533"/>
      <c r="H81" s="534"/>
      <c r="I81" s="535"/>
      <c r="J81" s="534"/>
      <c r="K81" s="536"/>
      <c r="L81" s="537"/>
      <c r="M81" s="535"/>
      <c r="N81" s="537"/>
      <c r="O81" s="538"/>
    </row>
    <row r="82" ht="14.25" customHeight="1">
      <c r="D82" s="133"/>
      <c r="E82" s="511"/>
      <c r="F82" s="545"/>
      <c r="G82" s="545"/>
      <c r="H82" s="545"/>
      <c r="I82" s="545"/>
      <c r="J82" s="545"/>
      <c r="K82" s="545"/>
      <c r="L82" s="545"/>
      <c r="M82" s="545"/>
      <c r="N82" s="545"/>
      <c r="O82" s="545"/>
    </row>
    <row r="83" ht="14.25" customHeight="1">
      <c r="E83" s="511"/>
      <c r="F83" s="546" t="s">
        <v>545</v>
      </c>
      <c r="G83" s="547"/>
      <c r="H83" s="547"/>
      <c r="I83" s="547"/>
      <c r="J83" s="547"/>
      <c r="K83" s="547"/>
      <c r="L83" s="547"/>
      <c r="M83" s="547"/>
      <c r="N83" s="547"/>
      <c r="O83" s="548"/>
    </row>
    <row r="84" ht="14.25" customHeight="1">
      <c r="E84" s="511" t="str">
        <f t="shared" ref="E84:E93" si="4">IF($C$3,F84,IF($C$11,G84,IF($C$9,H84,IF($C$7,I84,IF($C$8,J84,IF($C$6,K84,IF($C$5,L84,IF($C$10,M84,IF($C$4,N84,IF(O84&lt;&gt;"",O84,F84))))))))))</f>
        <v>European Championship 2024</v>
      </c>
      <c r="F84" s="549" t="s">
        <v>546</v>
      </c>
      <c r="G84" s="550" t="s">
        <v>547</v>
      </c>
      <c r="H84" s="551" t="s">
        <v>548</v>
      </c>
      <c r="I84" s="552" t="s">
        <v>549</v>
      </c>
      <c r="J84" s="551" t="s">
        <v>550</v>
      </c>
      <c r="K84" s="528" t="s">
        <v>550</v>
      </c>
      <c r="L84" s="529" t="s">
        <v>551</v>
      </c>
      <c r="M84" s="552" t="s">
        <v>552</v>
      </c>
      <c r="N84" s="553" t="s">
        <v>553</v>
      </c>
      <c r="O84" s="554"/>
    </row>
    <row r="85" ht="14.25" customHeight="1">
      <c r="E85" s="511" t="str">
        <f t="shared" si="4"/>
        <v>Direct comparisons</v>
      </c>
      <c r="F85" s="549" t="s">
        <v>554</v>
      </c>
      <c r="G85" s="550" t="s">
        <v>555</v>
      </c>
      <c r="H85" s="551" t="s">
        <v>556</v>
      </c>
      <c r="I85" s="552" t="s">
        <v>557</v>
      </c>
      <c r="J85" s="551" t="s">
        <v>558</v>
      </c>
      <c r="K85" s="555" t="s">
        <v>559</v>
      </c>
      <c r="L85" s="529" t="s">
        <v>560</v>
      </c>
      <c r="M85" s="552" t="s">
        <v>561</v>
      </c>
      <c r="N85" s="553" t="s">
        <v>562</v>
      </c>
      <c r="O85" s="554"/>
    </row>
    <row r="86" ht="14.25" customHeight="1">
      <c r="E86" s="511" t="str">
        <f t="shared" si="4"/>
        <v>Fair play or draw of lots</v>
      </c>
      <c r="F86" s="549" t="s">
        <v>563</v>
      </c>
      <c r="G86" s="550" t="s">
        <v>564</v>
      </c>
      <c r="H86" s="551" t="s">
        <v>565</v>
      </c>
      <c r="I86" s="552" t="s">
        <v>566</v>
      </c>
      <c r="J86" s="551" t="s">
        <v>567</v>
      </c>
      <c r="K86" s="528" t="s">
        <v>568</v>
      </c>
      <c r="L86" s="529" t="s">
        <v>569</v>
      </c>
      <c r="M86" s="552" t="s">
        <v>570</v>
      </c>
      <c r="N86" s="553" t="s">
        <v>571</v>
      </c>
      <c r="O86" s="554"/>
    </row>
    <row r="87" ht="14.25" customHeight="1">
      <c r="E87" s="511" t="str">
        <f t="shared" si="4"/>
        <v>Choose time zone</v>
      </c>
      <c r="F87" s="549" t="s">
        <v>572</v>
      </c>
      <c r="G87" s="550" t="s">
        <v>573</v>
      </c>
      <c r="H87" s="551" t="s">
        <v>574</v>
      </c>
      <c r="I87" s="552" t="s">
        <v>575</v>
      </c>
      <c r="J87" s="551" t="s">
        <v>576</v>
      </c>
      <c r="K87" s="528" t="s">
        <v>577</v>
      </c>
      <c r="L87" s="529" t="s">
        <v>578</v>
      </c>
      <c r="M87" s="552" t="s">
        <v>579</v>
      </c>
      <c r="N87" s="553" t="s">
        <v>580</v>
      </c>
      <c r="O87" s="554"/>
    </row>
    <row r="88" ht="14.25" customHeight="1">
      <c r="E88" s="511" t="str">
        <f t="shared" si="4"/>
        <v>Matches</v>
      </c>
      <c r="F88" s="549" t="s">
        <v>581</v>
      </c>
      <c r="G88" s="550" t="s">
        <v>582</v>
      </c>
      <c r="H88" s="551" t="s">
        <v>583</v>
      </c>
      <c r="I88" s="552" t="s">
        <v>584</v>
      </c>
      <c r="J88" s="551" t="s">
        <v>585</v>
      </c>
      <c r="K88" s="528" t="s">
        <v>586</v>
      </c>
      <c r="L88" s="529" t="s">
        <v>587</v>
      </c>
      <c r="M88" s="552" t="s">
        <v>588</v>
      </c>
      <c r="N88" s="553" t="s">
        <v>589</v>
      </c>
      <c r="O88" s="554"/>
    </row>
    <row r="89" ht="14.25" customHeight="1">
      <c r="E89" s="511" t="str">
        <f t="shared" si="4"/>
        <v>Choose language</v>
      </c>
      <c r="F89" s="549" t="s">
        <v>590</v>
      </c>
      <c r="G89" s="550" t="s">
        <v>591</v>
      </c>
      <c r="H89" s="551" t="s">
        <v>592</v>
      </c>
      <c r="I89" s="552" t="s">
        <v>593</v>
      </c>
      <c r="J89" s="551" t="s">
        <v>594</v>
      </c>
      <c r="K89" s="528" t="s">
        <v>595</v>
      </c>
      <c r="L89" s="529" t="s">
        <v>596</v>
      </c>
      <c r="M89" s="552" t="s">
        <v>597</v>
      </c>
      <c r="N89" s="553" t="s">
        <v>598</v>
      </c>
      <c r="O89" s="554"/>
    </row>
    <row r="90" ht="63.0" customHeight="1">
      <c r="E90" s="511" t="str">
        <f t="shared" si="4"/>
        <v>Assignment of the group third in the round of 16</v>
      </c>
      <c r="F90" s="549" t="s">
        <v>599</v>
      </c>
      <c r="G90" s="550" t="s">
        <v>600</v>
      </c>
      <c r="H90" s="551" t="s">
        <v>601</v>
      </c>
      <c r="I90" s="552" t="s">
        <v>602</v>
      </c>
      <c r="J90" s="551" t="s">
        <v>603</v>
      </c>
      <c r="K90" s="555" t="s">
        <v>604</v>
      </c>
      <c r="L90" s="556" t="s">
        <v>605</v>
      </c>
      <c r="M90" s="552" t="s">
        <v>606</v>
      </c>
      <c r="N90" s="553" t="s">
        <v>607</v>
      </c>
      <c r="O90" s="554"/>
    </row>
    <row r="91" ht="14.25" customHeight="1">
      <c r="E91" s="511" t="str">
        <f t="shared" si="4"/>
        <v>Groups</v>
      </c>
      <c r="F91" s="549" t="s">
        <v>608</v>
      </c>
      <c r="G91" s="550" t="s">
        <v>609</v>
      </c>
      <c r="H91" s="551" t="s">
        <v>610</v>
      </c>
      <c r="I91" s="552" t="s">
        <v>611</v>
      </c>
      <c r="J91" s="551" t="s">
        <v>612</v>
      </c>
      <c r="K91" s="528" t="s">
        <v>613</v>
      </c>
      <c r="L91" s="529" t="s">
        <v>614</v>
      </c>
      <c r="M91" s="552" t="s">
        <v>609</v>
      </c>
      <c r="N91" s="553" t="s">
        <v>615</v>
      </c>
      <c r="O91" s="554"/>
    </row>
    <row r="92" ht="14.25" customHeight="1">
      <c r="E92" s="511" t="str">
        <f t="shared" si="4"/>
        <v>Predictions Ranking</v>
      </c>
      <c r="F92" s="549" t="s">
        <v>616</v>
      </c>
      <c r="G92" s="550" t="s">
        <v>617</v>
      </c>
      <c r="H92" s="551" t="s">
        <v>618</v>
      </c>
      <c r="I92" s="552" t="s">
        <v>619</v>
      </c>
      <c r="J92" s="551" t="s">
        <v>620</v>
      </c>
      <c r="K92" s="555" t="s">
        <v>621</v>
      </c>
      <c r="L92" s="553" t="s">
        <v>622</v>
      </c>
      <c r="M92" s="552" t="s">
        <v>623</v>
      </c>
      <c r="N92" s="553" t="s">
        <v>624</v>
      </c>
      <c r="O92" s="554"/>
    </row>
    <row r="93" ht="14.25" customHeight="1">
      <c r="E93" s="511" t="str">
        <f t="shared" si="4"/>
        <v/>
      </c>
      <c r="F93" s="549"/>
      <c r="G93" s="550"/>
      <c r="H93" s="551"/>
      <c r="I93" s="552"/>
      <c r="J93" s="551"/>
      <c r="K93" s="528"/>
      <c r="L93" s="529"/>
      <c r="M93" s="552"/>
      <c r="N93" s="553"/>
      <c r="O93" s="554"/>
    </row>
    <row r="94" ht="14.25" customHeight="1">
      <c r="E94" s="511"/>
      <c r="F94" s="557" t="s">
        <v>625</v>
      </c>
      <c r="G94" s="558"/>
      <c r="H94" s="558"/>
      <c r="I94" s="558"/>
      <c r="J94" s="558"/>
      <c r="K94" s="558"/>
      <c r="L94" s="558"/>
      <c r="M94" s="558"/>
      <c r="N94" s="558"/>
      <c r="O94" s="559"/>
      <c r="P94" s="560"/>
    </row>
    <row r="95" ht="15.0" customHeight="1">
      <c r="E95" s="511" t="str">
        <f t="shared" ref="E95:E136" si="5">IF($C$3,F95,IF($C$11,G95,IF($C$9,H95,IF($C$7,I95,IF($C$8,J95,IF($C$6,K95,IF($C$5,L95,IF($C$10,M95,IF($C$4,N95,IF(O95&lt;&gt;"",O95,F95))))))))))</f>
        <v>Group</v>
      </c>
      <c r="F95" s="549" t="s">
        <v>626</v>
      </c>
      <c r="G95" s="550" t="s">
        <v>627</v>
      </c>
      <c r="H95" s="551" t="s">
        <v>628</v>
      </c>
      <c r="I95" s="552" t="s">
        <v>629</v>
      </c>
      <c r="J95" s="551" t="s">
        <v>630</v>
      </c>
      <c r="K95" s="561" t="s">
        <v>631</v>
      </c>
      <c r="L95" s="562" t="s">
        <v>630</v>
      </c>
      <c r="M95" s="552" t="s">
        <v>609</v>
      </c>
      <c r="N95" s="553" t="s">
        <v>632</v>
      </c>
      <c r="O95" s="554"/>
      <c r="P95" s="560"/>
    </row>
    <row r="96" ht="15.0" customHeight="1">
      <c r="E96" s="511" t="str">
        <f t="shared" si="5"/>
        <v>Grp</v>
      </c>
      <c r="F96" s="549" t="s">
        <v>633</v>
      </c>
      <c r="G96" s="550" t="s">
        <v>633</v>
      </c>
      <c r="H96" s="551" t="s">
        <v>633</v>
      </c>
      <c r="I96" s="552" t="s">
        <v>633</v>
      </c>
      <c r="J96" s="551" t="s">
        <v>633</v>
      </c>
      <c r="K96" s="561" t="s">
        <v>633</v>
      </c>
      <c r="L96" s="562" t="s">
        <v>633</v>
      </c>
      <c r="M96" s="552" t="s">
        <v>633</v>
      </c>
      <c r="N96" s="553" t="s">
        <v>634</v>
      </c>
      <c r="O96" s="554"/>
      <c r="P96" s="560"/>
    </row>
    <row r="97" ht="15.0" customHeight="1">
      <c r="E97" s="511" t="str">
        <f t="shared" si="5"/>
        <v>Pts</v>
      </c>
      <c r="F97" s="549" t="s">
        <v>635</v>
      </c>
      <c r="G97" s="550" t="s">
        <v>636</v>
      </c>
      <c r="H97" s="551" t="s">
        <v>636</v>
      </c>
      <c r="I97" s="552" t="s">
        <v>636</v>
      </c>
      <c r="J97" s="551" t="s">
        <v>637</v>
      </c>
      <c r="K97" s="561" t="s">
        <v>636</v>
      </c>
      <c r="L97" s="562" t="s">
        <v>635</v>
      </c>
      <c r="M97" s="552" t="s">
        <v>638</v>
      </c>
      <c r="N97" s="553" t="s">
        <v>639</v>
      </c>
      <c r="O97" s="554"/>
      <c r="P97" s="560"/>
    </row>
    <row r="98" ht="15.0" customHeight="1">
      <c r="E98" s="511" t="str">
        <f t="shared" si="5"/>
        <v>GD</v>
      </c>
      <c r="F98" s="549" t="s">
        <v>117</v>
      </c>
      <c r="G98" s="550" t="s">
        <v>640</v>
      </c>
      <c r="H98" s="551" t="s">
        <v>641</v>
      </c>
      <c r="I98" s="552" t="s">
        <v>641</v>
      </c>
      <c r="J98" s="551" t="s">
        <v>642</v>
      </c>
      <c r="K98" s="561" t="s">
        <v>643</v>
      </c>
      <c r="L98" s="562" t="s">
        <v>117</v>
      </c>
      <c r="M98" s="552" t="s">
        <v>644</v>
      </c>
      <c r="N98" s="553" t="s">
        <v>645</v>
      </c>
      <c r="O98" s="554"/>
      <c r="P98" s="560"/>
    </row>
    <row r="99" ht="15.0" customHeight="1">
      <c r="E99" s="511" t="str">
        <f t="shared" si="5"/>
        <v>Goals</v>
      </c>
      <c r="F99" s="549" t="s">
        <v>646</v>
      </c>
      <c r="G99" s="550" t="s">
        <v>647</v>
      </c>
      <c r="H99" s="551" t="s">
        <v>648</v>
      </c>
      <c r="I99" s="552" t="s">
        <v>649</v>
      </c>
      <c r="J99" s="551" t="s">
        <v>650</v>
      </c>
      <c r="K99" s="561" t="s">
        <v>651</v>
      </c>
      <c r="L99" s="562" t="s">
        <v>652</v>
      </c>
      <c r="M99" s="552" t="s">
        <v>653</v>
      </c>
      <c r="N99" s="553" t="s">
        <v>654</v>
      </c>
      <c r="O99" s="554"/>
      <c r="P99" s="560"/>
    </row>
    <row r="100" ht="15.0" customHeight="1">
      <c r="E100" s="511" t="str">
        <f t="shared" si="5"/>
        <v>Wins</v>
      </c>
      <c r="F100" s="549" t="s">
        <v>655</v>
      </c>
      <c r="G100" s="550" t="s">
        <v>656</v>
      </c>
      <c r="H100" s="551" t="s">
        <v>657</v>
      </c>
      <c r="I100" s="552" t="s">
        <v>658</v>
      </c>
      <c r="J100" s="551" t="s">
        <v>659</v>
      </c>
      <c r="K100" s="561" t="s">
        <v>660</v>
      </c>
      <c r="L100" s="562" t="s">
        <v>661</v>
      </c>
      <c r="M100" s="552" t="s">
        <v>662</v>
      </c>
      <c r="N100" s="553" t="s">
        <v>663</v>
      </c>
      <c r="O100" s="554"/>
      <c r="P100" s="560"/>
    </row>
    <row r="101" ht="15.0" customHeight="1">
      <c r="E101" s="511" t="str">
        <f t="shared" si="5"/>
        <v>Pen</v>
      </c>
      <c r="F101" s="549" t="s">
        <v>664</v>
      </c>
      <c r="G101" s="550" t="s">
        <v>664</v>
      </c>
      <c r="H101" s="551" t="s">
        <v>665</v>
      </c>
      <c r="I101" s="552" t="s">
        <v>666</v>
      </c>
      <c r="J101" s="551" t="s">
        <v>667</v>
      </c>
      <c r="K101" s="561" t="s">
        <v>668</v>
      </c>
      <c r="L101" s="562" t="s">
        <v>664</v>
      </c>
      <c r="M101" s="552" t="s">
        <v>664</v>
      </c>
      <c r="N101" s="553" t="s">
        <v>669</v>
      </c>
      <c r="O101" s="554"/>
      <c r="P101" s="560"/>
    </row>
    <row r="102" ht="15.0" customHeight="1">
      <c r="E102" s="511" t="str">
        <f t="shared" si="5"/>
        <v>  Pts      Goals</v>
      </c>
      <c r="F102" s="549" t="s">
        <v>670</v>
      </c>
      <c r="G102" s="550" t="s">
        <v>671</v>
      </c>
      <c r="H102" s="551" t="s">
        <v>672</v>
      </c>
      <c r="I102" s="552" t="s">
        <v>673</v>
      </c>
      <c r="J102" s="551" t="s">
        <v>674</v>
      </c>
      <c r="K102" s="561" t="s">
        <v>675</v>
      </c>
      <c r="L102" s="562" t="s">
        <v>676</v>
      </c>
      <c r="M102" s="552" t="s">
        <v>677</v>
      </c>
      <c r="N102" s="553" t="s">
        <v>678</v>
      </c>
      <c r="O102" s="554"/>
      <c r="P102" s="560"/>
    </row>
    <row r="103" ht="15.0" customHeight="1">
      <c r="E103" s="511" t="str">
        <f t="shared" si="5"/>
        <v>Total</v>
      </c>
      <c r="F103" s="549" t="s">
        <v>679</v>
      </c>
      <c r="G103" s="550" t="s">
        <v>679</v>
      </c>
      <c r="H103" s="551" t="s">
        <v>680</v>
      </c>
      <c r="I103" s="552" t="s">
        <v>679</v>
      </c>
      <c r="J103" s="551" t="s">
        <v>679</v>
      </c>
      <c r="K103" s="561" t="s">
        <v>681</v>
      </c>
      <c r="L103" s="562" t="s">
        <v>679</v>
      </c>
      <c r="M103" s="552" t="s">
        <v>679</v>
      </c>
      <c r="N103" s="553" t="s">
        <v>682</v>
      </c>
      <c r="O103" s="554"/>
      <c r="P103" s="560"/>
    </row>
    <row r="104" ht="15.0" customHeight="1">
      <c r="E104" s="511" t="str">
        <f t="shared" si="5"/>
        <v>Fair Play</v>
      </c>
      <c r="F104" s="549" t="s">
        <v>683</v>
      </c>
      <c r="G104" s="550" t="s">
        <v>683</v>
      </c>
      <c r="H104" s="551" t="s">
        <v>683</v>
      </c>
      <c r="I104" s="552" t="s">
        <v>684</v>
      </c>
      <c r="J104" s="551" t="s">
        <v>684</v>
      </c>
      <c r="K104" s="561" t="s">
        <v>684</v>
      </c>
      <c r="L104" s="562" t="s">
        <v>683</v>
      </c>
      <c r="M104" s="552" t="s">
        <v>685</v>
      </c>
      <c r="N104" s="553" t="s">
        <v>686</v>
      </c>
      <c r="O104" s="554"/>
      <c r="P104" s="560"/>
    </row>
    <row r="105" ht="15.0" customHeight="1">
      <c r="E105" s="511" t="str">
        <f t="shared" si="5"/>
        <v>Not clear</v>
      </c>
      <c r="F105" s="549" t="s">
        <v>687</v>
      </c>
      <c r="G105" s="550" t="s">
        <v>688</v>
      </c>
      <c r="H105" s="551" t="s">
        <v>689</v>
      </c>
      <c r="I105" s="552" t="s">
        <v>690</v>
      </c>
      <c r="J105" s="551" t="s">
        <v>691</v>
      </c>
      <c r="K105" s="561" t="s">
        <v>692</v>
      </c>
      <c r="L105" s="562" t="s">
        <v>693</v>
      </c>
      <c r="M105" s="552" t="s">
        <v>694</v>
      </c>
      <c r="N105" s="553"/>
      <c r="O105" s="554"/>
      <c r="P105" s="560"/>
    </row>
    <row r="106" ht="15.0" customHeight="1">
      <c r="E106" s="511" t="str">
        <f t="shared" si="5"/>
        <v>Dir. Comp.(2)</v>
      </c>
      <c r="F106" s="549" t="s">
        <v>695</v>
      </c>
      <c r="G106" s="550" t="s">
        <v>696</v>
      </c>
      <c r="H106" s="551" t="s">
        <v>697</v>
      </c>
      <c r="I106" s="552" t="s">
        <v>696</v>
      </c>
      <c r="J106" s="551" t="s">
        <v>698</v>
      </c>
      <c r="K106" s="561" t="s">
        <v>698</v>
      </c>
      <c r="L106" s="562" t="s">
        <v>699</v>
      </c>
      <c r="M106" s="552" t="s">
        <v>700</v>
      </c>
      <c r="N106" s="553" t="s">
        <v>701</v>
      </c>
      <c r="O106" s="554"/>
      <c r="P106" s="560"/>
    </row>
    <row r="107" ht="15.0" customHeight="1">
      <c r="E107" s="511" t="str">
        <f t="shared" si="5"/>
        <v>Dir. Comp.(3)</v>
      </c>
      <c r="F107" s="549" t="s">
        <v>702</v>
      </c>
      <c r="G107" s="550" t="s">
        <v>703</v>
      </c>
      <c r="H107" s="551" t="s">
        <v>704</v>
      </c>
      <c r="I107" s="552" t="s">
        <v>703</v>
      </c>
      <c r="J107" s="551" t="s">
        <v>705</v>
      </c>
      <c r="K107" s="561" t="s">
        <v>705</v>
      </c>
      <c r="L107" s="562" t="s">
        <v>706</v>
      </c>
      <c r="M107" s="552" t="s">
        <v>707</v>
      </c>
      <c r="N107" s="553" t="s">
        <v>708</v>
      </c>
      <c r="O107" s="554"/>
      <c r="P107" s="560"/>
    </row>
    <row r="108" ht="14.25" customHeight="1">
      <c r="E108" s="511" t="str">
        <f t="shared" si="5"/>
        <v>Final table</v>
      </c>
      <c r="F108" s="549" t="s">
        <v>709</v>
      </c>
      <c r="G108" s="550" t="s">
        <v>710</v>
      </c>
      <c r="H108" s="551" t="s">
        <v>711</v>
      </c>
      <c r="I108" s="552" t="s">
        <v>712</v>
      </c>
      <c r="J108" s="551" t="s">
        <v>713</v>
      </c>
      <c r="K108" s="561" t="s">
        <v>714</v>
      </c>
      <c r="L108" s="562" t="s">
        <v>715</v>
      </c>
      <c r="M108" s="552" t="s">
        <v>716</v>
      </c>
      <c r="N108" s="553" t="s">
        <v>717</v>
      </c>
      <c r="O108" s="554"/>
      <c r="P108" s="563"/>
      <c r="Q108" s="563"/>
      <c r="R108" s="563"/>
    </row>
    <row r="109" ht="14.25" customHeight="1">
      <c r="E109" s="511" t="str">
        <f t="shared" si="5"/>
        <v>European Champion 2024:</v>
      </c>
      <c r="F109" s="549" t="s">
        <v>718</v>
      </c>
      <c r="G109" s="550" t="s">
        <v>719</v>
      </c>
      <c r="H109" s="551" t="s">
        <v>720</v>
      </c>
      <c r="I109" s="552" t="s">
        <v>721</v>
      </c>
      <c r="J109" s="551" t="s">
        <v>722</v>
      </c>
      <c r="K109" s="561" t="s">
        <v>723</v>
      </c>
      <c r="L109" s="562" t="s">
        <v>724</v>
      </c>
      <c r="M109" s="552" t="s">
        <v>725</v>
      </c>
      <c r="N109" s="553" t="s">
        <v>726</v>
      </c>
      <c r="O109" s="554"/>
      <c r="P109" s="563"/>
      <c r="Q109" s="563"/>
      <c r="R109" s="563"/>
    </row>
    <row r="110" ht="14.25" customHeight="1">
      <c r="D110" s="564">
        <v>1.0</v>
      </c>
      <c r="E110" s="511" t="str">
        <f t="shared" si="5"/>
        <v>Round of 16 - 1</v>
      </c>
      <c r="F110" s="549" t="s">
        <v>727</v>
      </c>
      <c r="G110" s="550" t="s">
        <v>728</v>
      </c>
      <c r="H110" s="551" t="s">
        <v>729</v>
      </c>
      <c r="I110" s="552" t="s">
        <v>730</v>
      </c>
      <c r="J110" s="551" t="s">
        <v>731</v>
      </c>
      <c r="K110" s="561" t="s">
        <v>732</v>
      </c>
      <c r="L110" s="562" t="s">
        <v>733</v>
      </c>
      <c r="M110" s="552" t="s">
        <v>734</v>
      </c>
      <c r="N110" s="553" t="s">
        <v>735</v>
      </c>
      <c r="O110" s="554"/>
      <c r="P110" s="563"/>
      <c r="Q110" s="563"/>
      <c r="R110" s="563"/>
    </row>
    <row r="111" ht="14.25" customHeight="1">
      <c r="D111" s="543">
        <v>2.0</v>
      </c>
      <c r="E111" s="511" t="str">
        <f t="shared" si="5"/>
        <v>Round of 16 - 2</v>
      </c>
      <c r="F111" s="549" t="s">
        <v>736</v>
      </c>
      <c r="G111" s="550" t="s">
        <v>737</v>
      </c>
      <c r="H111" s="551" t="s">
        <v>738</v>
      </c>
      <c r="I111" s="552" t="s">
        <v>739</v>
      </c>
      <c r="J111" s="551" t="s">
        <v>740</v>
      </c>
      <c r="K111" s="561" t="s">
        <v>741</v>
      </c>
      <c r="L111" s="562" t="s">
        <v>742</v>
      </c>
      <c r="M111" s="552" t="s">
        <v>743</v>
      </c>
      <c r="N111" s="553" t="s">
        <v>744</v>
      </c>
      <c r="O111" s="554"/>
      <c r="P111" s="563"/>
      <c r="Q111" s="563"/>
      <c r="R111" s="563"/>
    </row>
    <row r="112" ht="14.25" customHeight="1">
      <c r="D112" s="543">
        <v>3.0</v>
      </c>
      <c r="E112" s="511" t="str">
        <f t="shared" si="5"/>
        <v>Round of 16 - 3</v>
      </c>
      <c r="F112" s="549" t="s">
        <v>745</v>
      </c>
      <c r="G112" s="550" t="s">
        <v>746</v>
      </c>
      <c r="H112" s="551" t="s">
        <v>747</v>
      </c>
      <c r="I112" s="552" t="s">
        <v>748</v>
      </c>
      <c r="J112" s="551" t="s">
        <v>749</v>
      </c>
      <c r="K112" s="561" t="s">
        <v>750</v>
      </c>
      <c r="L112" s="562" t="s">
        <v>751</v>
      </c>
      <c r="M112" s="552" t="s">
        <v>752</v>
      </c>
      <c r="N112" s="553" t="s">
        <v>753</v>
      </c>
      <c r="O112" s="554"/>
      <c r="P112" s="563"/>
      <c r="Q112" s="563"/>
      <c r="R112" s="563"/>
    </row>
    <row r="113" ht="14.25" customHeight="1">
      <c r="D113" s="543">
        <v>4.0</v>
      </c>
      <c r="E113" s="511" t="str">
        <f t="shared" si="5"/>
        <v>Round of 16 - 4</v>
      </c>
      <c r="F113" s="549" t="s">
        <v>754</v>
      </c>
      <c r="G113" s="550" t="s">
        <v>755</v>
      </c>
      <c r="H113" s="551" t="s">
        <v>756</v>
      </c>
      <c r="I113" s="552" t="s">
        <v>757</v>
      </c>
      <c r="J113" s="551" t="s">
        <v>758</v>
      </c>
      <c r="K113" s="561" t="s">
        <v>759</v>
      </c>
      <c r="L113" s="562" t="s">
        <v>760</v>
      </c>
      <c r="M113" s="552" t="s">
        <v>761</v>
      </c>
      <c r="N113" s="553" t="s">
        <v>762</v>
      </c>
      <c r="O113" s="554"/>
      <c r="P113" s="563"/>
      <c r="Q113" s="563"/>
      <c r="R113" s="563"/>
    </row>
    <row r="114" ht="14.25" customHeight="1">
      <c r="D114" s="543">
        <v>5.0</v>
      </c>
      <c r="E114" s="511" t="str">
        <f t="shared" si="5"/>
        <v>Round of 16 - 5</v>
      </c>
      <c r="F114" s="549" t="s">
        <v>763</v>
      </c>
      <c r="G114" s="550" t="s">
        <v>764</v>
      </c>
      <c r="H114" s="551" t="s">
        <v>765</v>
      </c>
      <c r="I114" s="552" t="s">
        <v>766</v>
      </c>
      <c r="J114" s="551" t="s">
        <v>767</v>
      </c>
      <c r="K114" s="561" t="s">
        <v>768</v>
      </c>
      <c r="L114" s="562" t="s">
        <v>769</v>
      </c>
      <c r="M114" s="552" t="s">
        <v>770</v>
      </c>
      <c r="N114" s="553" t="s">
        <v>771</v>
      </c>
      <c r="O114" s="554"/>
      <c r="P114" s="563"/>
      <c r="Q114" s="563"/>
      <c r="R114" s="563"/>
    </row>
    <row r="115" ht="14.25" customHeight="1">
      <c r="D115" s="543">
        <v>6.0</v>
      </c>
      <c r="E115" s="511" t="str">
        <f t="shared" si="5"/>
        <v>Round of 16 - 6</v>
      </c>
      <c r="F115" s="549" t="s">
        <v>772</v>
      </c>
      <c r="G115" s="550" t="s">
        <v>773</v>
      </c>
      <c r="H115" s="551" t="s">
        <v>774</v>
      </c>
      <c r="I115" s="552" t="s">
        <v>775</v>
      </c>
      <c r="J115" s="551" t="s">
        <v>776</v>
      </c>
      <c r="K115" s="561" t="s">
        <v>777</v>
      </c>
      <c r="L115" s="562" t="s">
        <v>778</v>
      </c>
      <c r="M115" s="552" t="s">
        <v>779</v>
      </c>
      <c r="N115" s="553" t="s">
        <v>780</v>
      </c>
      <c r="O115" s="554"/>
      <c r="P115" s="563"/>
      <c r="Q115" s="563"/>
      <c r="R115" s="563"/>
    </row>
    <row r="116" ht="14.25" customHeight="1">
      <c r="D116" s="543">
        <v>7.0</v>
      </c>
      <c r="E116" s="511" t="str">
        <f t="shared" si="5"/>
        <v>Round of 16 - 7</v>
      </c>
      <c r="F116" s="549" t="s">
        <v>781</v>
      </c>
      <c r="G116" s="550" t="s">
        <v>782</v>
      </c>
      <c r="H116" s="551" t="s">
        <v>783</v>
      </c>
      <c r="I116" s="552" t="s">
        <v>784</v>
      </c>
      <c r="J116" s="551" t="s">
        <v>785</v>
      </c>
      <c r="K116" s="561" t="s">
        <v>786</v>
      </c>
      <c r="L116" s="562" t="s">
        <v>787</v>
      </c>
      <c r="M116" s="552" t="s">
        <v>788</v>
      </c>
      <c r="N116" s="553" t="s">
        <v>789</v>
      </c>
      <c r="O116" s="554"/>
    </row>
    <row r="117" ht="14.25" customHeight="1">
      <c r="D117" s="544">
        <v>8.0</v>
      </c>
      <c r="E117" s="511" t="str">
        <f t="shared" si="5"/>
        <v>Round of 16 - 8</v>
      </c>
      <c r="F117" s="549" t="s">
        <v>790</v>
      </c>
      <c r="G117" s="550" t="s">
        <v>791</v>
      </c>
      <c r="H117" s="551" t="s">
        <v>792</v>
      </c>
      <c r="I117" s="552" t="s">
        <v>793</v>
      </c>
      <c r="J117" s="551" t="s">
        <v>794</v>
      </c>
      <c r="K117" s="561" t="s">
        <v>795</v>
      </c>
      <c r="L117" s="562" t="s">
        <v>796</v>
      </c>
      <c r="M117" s="552" t="s">
        <v>797</v>
      </c>
      <c r="N117" s="553" t="s">
        <v>798</v>
      </c>
      <c r="O117" s="554"/>
    </row>
    <row r="118" ht="14.25" customHeight="1">
      <c r="D118" s="564">
        <v>1.0</v>
      </c>
      <c r="E118" s="511" t="str">
        <f t="shared" si="5"/>
        <v>Quarter final 1</v>
      </c>
      <c r="F118" s="549" t="s">
        <v>799</v>
      </c>
      <c r="G118" s="550" t="s">
        <v>800</v>
      </c>
      <c r="H118" s="551" t="s">
        <v>801</v>
      </c>
      <c r="I118" s="552" t="s">
        <v>802</v>
      </c>
      <c r="J118" s="551" t="s">
        <v>803</v>
      </c>
      <c r="K118" s="561" t="s">
        <v>804</v>
      </c>
      <c r="L118" s="562" t="s">
        <v>805</v>
      </c>
      <c r="M118" s="552" t="s">
        <v>806</v>
      </c>
      <c r="N118" s="553" t="s">
        <v>807</v>
      </c>
      <c r="O118" s="554"/>
    </row>
    <row r="119" ht="14.25" customHeight="1">
      <c r="D119" s="543">
        <v>2.0</v>
      </c>
      <c r="E119" s="511" t="str">
        <f t="shared" si="5"/>
        <v>Quarter final 2</v>
      </c>
      <c r="F119" s="549" t="s">
        <v>808</v>
      </c>
      <c r="G119" s="550" t="s">
        <v>809</v>
      </c>
      <c r="H119" s="551" t="s">
        <v>810</v>
      </c>
      <c r="I119" s="552" t="s">
        <v>811</v>
      </c>
      <c r="J119" s="551" t="s">
        <v>812</v>
      </c>
      <c r="K119" s="561" t="s">
        <v>813</v>
      </c>
      <c r="L119" s="562" t="s">
        <v>814</v>
      </c>
      <c r="M119" s="552" t="s">
        <v>815</v>
      </c>
      <c r="N119" s="553" t="s">
        <v>816</v>
      </c>
      <c r="O119" s="554"/>
    </row>
    <row r="120" ht="14.25" customHeight="1">
      <c r="D120" s="543">
        <v>3.0</v>
      </c>
      <c r="E120" s="511" t="str">
        <f t="shared" si="5"/>
        <v>Quarter final 3</v>
      </c>
      <c r="F120" s="549" t="s">
        <v>817</v>
      </c>
      <c r="G120" s="550" t="s">
        <v>818</v>
      </c>
      <c r="H120" s="551" t="s">
        <v>819</v>
      </c>
      <c r="I120" s="552" t="s">
        <v>820</v>
      </c>
      <c r="J120" s="551" t="s">
        <v>821</v>
      </c>
      <c r="K120" s="561" t="s">
        <v>822</v>
      </c>
      <c r="L120" s="562" t="s">
        <v>823</v>
      </c>
      <c r="M120" s="552" t="s">
        <v>824</v>
      </c>
      <c r="N120" s="553" t="s">
        <v>825</v>
      </c>
      <c r="O120" s="554"/>
    </row>
    <row r="121" ht="14.25" customHeight="1">
      <c r="D121" s="544">
        <v>4.0</v>
      </c>
      <c r="E121" s="511" t="str">
        <f t="shared" si="5"/>
        <v>Quarter final 4</v>
      </c>
      <c r="F121" s="549" t="s">
        <v>826</v>
      </c>
      <c r="G121" s="550" t="s">
        <v>827</v>
      </c>
      <c r="H121" s="551" t="s">
        <v>828</v>
      </c>
      <c r="I121" s="552" t="s">
        <v>829</v>
      </c>
      <c r="J121" s="551" t="s">
        <v>830</v>
      </c>
      <c r="K121" s="561" t="s">
        <v>831</v>
      </c>
      <c r="L121" s="562" t="s">
        <v>832</v>
      </c>
      <c r="M121" s="552" t="s">
        <v>833</v>
      </c>
      <c r="N121" s="553" t="s">
        <v>834</v>
      </c>
      <c r="O121" s="554"/>
    </row>
    <row r="122" ht="14.25" customHeight="1">
      <c r="E122" s="511" t="str">
        <f t="shared" si="5"/>
        <v>Semi-Final 1</v>
      </c>
      <c r="F122" s="549" t="s">
        <v>835</v>
      </c>
      <c r="G122" s="550" t="s">
        <v>836</v>
      </c>
      <c r="H122" s="551" t="s">
        <v>837</v>
      </c>
      <c r="I122" s="552" t="s">
        <v>838</v>
      </c>
      <c r="J122" s="551" t="s">
        <v>839</v>
      </c>
      <c r="K122" s="561" t="s">
        <v>840</v>
      </c>
      <c r="L122" s="562" t="s">
        <v>841</v>
      </c>
      <c r="M122" s="552" t="s">
        <v>842</v>
      </c>
      <c r="N122" s="553" t="s">
        <v>843</v>
      </c>
      <c r="O122" s="554"/>
    </row>
    <row r="123" ht="14.25" customHeight="1">
      <c r="E123" s="511" t="str">
        <f t="shared" si="5"/>
        <v>Semi-Final 2</v>
      </c>
      <c r="F123" s="549" t="s">
        <v>844</v>
      </c>
      <c r="G123" s="550" t="s">
        <v>845</v>
      </c>
      <c r="H123" s="551" t="s">
        <v>846</v>
      </c>
      <c r="I123" s="552" t="s">
        <v>847</v>
      </c>
      <c r="J123" s="551" t="s">
        <v>848</v>
      </c>
      <c r="K123" s="561" t="s">
        <v>849</v>
      </c>
      <c r="L123" s="562" t="s">
        <v>850</v>
      </c>
      <c r="M123" s="552" t="s">
        <v>851</v>
      </c>
      <c r="N123" s="553" t="s">
        <v>852</v>
      </c>
      <c r="O123" s="554"/>
    </row>
    <row r="124" ht="14.25" customHeight="1">
      <c r="E124" s="511" t="str">
        <f t="shared" si="5"/>
        <v>Third place</v>
      </c>
      <c r="F124" s="549" t="s">
        <v>853</v>
      </c>
      <c r="G124" s="550" t="s">
        <v>854</v>
      </c>
      <c r="H124" s="551" t="s">
        <v>855</v>
      </c>
      <c r="I124" s="552" t="s">
        <v>856</v>
      </c>
      <c r="J124" s="551" t="s">
        <v>857</v>
      </c>
      <c r="K124" s="561" t="s">
        <v>858</v>
      </c>
      <c r="L124" s="562" t="s">
        <v>859</v>
      </c>
      <c r="M124" s="552" t="s">
        <v>860</v>
      </c>
      <c r="N124" s="553" t="s">
        <v>861</v>
      </c>
      <c r="O124" s="554"/>
    </row>
    <row r="125" ht="14.25" customHeight="1">
      <c r="E125" s="511" t="str">
        <f t="shared" si="5"/>
        <v>Final</v>
      </c>
      <c r="F125" s="549" t="s">
        <v>862</v>
      </c>
      <c r="G125" s="550" t="s">
        <v>862</v>
      </c>
      <c r="H125" s="551" t="s">
        <v>863</v>
      </c>
      <c r="I125" s="552" t="s">
        <v>862</v>
      </c>
      <c r="J125" s="551" t="s">
        <v>863</v>
      </c>
      <c r="K125" s="561" t="s">
        <v>863</v>
      </c>
      <c r="L125" s="562" t="s">
        <v>863</v>
      </c>
      <c r="M125" s="552" t="s">
        <v>862</v>
      </c>
      <c r="N125" s="553" t="s">
        <v>864</v>
      </c>
      <c r="O125" s="554"/>
    </row>
    <row r="126" ht="14.25" customHeight="1">
      <c r="E126" s="511" t="str">
        <f t="shared" si="5"/>
        <v>Bonus</v>
      </c>
      <c r="F126" s="549" t="s">
        <v>865</v>
      </c>
      <c r="G126" s="550" t="s">
        <v>866</v>
      </c>
      <c r="H126" s="551" t="s">
        <v>865</v>
      </c>
      <c r="I126" s="552" t="s">
        <v>867</v>
      </c>
      <c r="J126" s="551" t="s">
        <v>865</v>
      </c>
      <c r="K126" s="561" t="s">
        <v>865</v>
      </c>
      <c r="L126" s="562" t="s">
        <v>865</v>
      </c>
      <c r="M126" s="552" t="s">
        <v>868</v>
      </c>
      <c r="N126" s="553" t="s">
        <v>869</v>
      </c>
      <c r="O126" s="554"/>
    </row>
    <row r="127" ht="14.25" customHeight="1">
      <c r="E127" s="511" t="str">
        <f t="shared" si="5"/>
        <v>Penalty shoot-out:</v>
      </c>
      <c r="F127" s="549" t="s">
        <v>870</v>
      </c>
      <c r="G127" s="550" t="s">
        <v>871</v>
      </c>
      <c r="H127" s="551" t="s">
        <v>872</v>
      </c>
      <c r="I127" s="552" t="s">
        <v>873</v>
      </c>
      <c r="J127" s="551" t="s">
        <v>874</v>
      </c>
      <c r="K127" s="561" t="s">
        <v>875</v>
      </c>
      <c r="L127" s="562" t="s">
        <v>876</v>
      </c>
      <c r="M127" s="552" t="s">
        <v>877</v>
      </c>
      <c r="N127" s="553" t="s">
        <v>878</v>
      </c>
      <c r="O127" s="554"/>
    </row>
    <row r="128" ht="14.25" customHeight="1">
      <c r="E128" s="511" t="str">
        <f t="shared" si="5"/>
        <v>Third in the group</v>
      </c>
      <c r="F128" s="549" t="s">
        <v>879</v>
      </c>
      <c r="G128" s="550" t="s">
        <v>880</v>
      </c>
      <c r="H128" s="551" t="s">
        <v>881</v>
      </c>
      <c r="I128" s="552" t="s">
        <v>882</v>
      </c>
      <c r="J128" s="551" t="s">
        <v>883</v>
      </c>
      <c r="K128" s="561" t="s">
        <v>884</v>
      </c>
      <c r="L128" s="562" t="s">
        <v>885</v>
      </c>
      <c r="M128" s="552" t="s">
        <v>886</v>
      </c>
      <c r="N128" s="553" t="s">
        <v>887</v>
      </c>
      <c r="O128" s="554"/>
    </row>
    <row r="129" ht="14.25" customHeight="1">
      <c r="E129" s="511" t="str">
        <f t="shared" si="5"/>
        <v>Group combination:</v>
      </c>
      <c r="F129" s="549" t="s">
        <v>888</v>
      </c>
      <c r="G129" s="550" t="s">
        <v>889</v>
      </c>
      <c r="H129" s="551" t="s">
        <v>890</v>
      </c>
      <c r="I129" s="552" t="s">
        <v>891</v>
      </c>
      <c r="J129" s="551" t="s">
        <v>892</v>
      </c>
      <c r="K129" s="561" t="s">
        <v>893</v>
      </c>
      <c r="L129" s="562" t="s">
        <v>894</v>
      </c>
      <c r="M129" s="552" t="s">
        <v>895</v>
      </c>
      <c r="N129" s="553" t="s">
        <v>896</v>
      </c>
      <c r="O129" s="554"/>
    </row>
    <row r="130" ht="14.25" customHeight="1">
      <c r="E130" s="511" t="str">
        <f t="shared" si="5"/>
        <v>Not qualified:</v>
      </c>
      <c r="F130" s="549" t="s">
        <v>897</v>
      </c>
      <c r="G130" s="550" t="s">
        <v>898</v>
      </c>
      <c r="H130" s="551" t="s">
        <v>899</v>
      </c>
      <c r="I130" s="552" t="s">
        <v>900</v>
      </c>
      <c r="J130" s="551" t="s">
        <v>901</v>
      </c>
      <c r="K130" s="561" t="s">
        <v>902</v>
      </c>
      <c r="L130" s="562" t="s">
        <v>903</v>
      </c>
      <c r="M130" s="552" t="s">
        <v>904</v>
      </c>
      <c r="N130" s="553" t="s">
        <v>905</v>
      </c>
      <c r="O130" s="554"/>
    </row>
    <row r="131" ht="14.25" customHeight="1">
      <c r="E131" s="511" t="str">
        <f t="shared" si="5"/>
        <v>Group combination:</v>
      </c>
      <c r="F131" s="549" t="s">
        <v>888</v>
      </c>
      <c r="G131" s="550" t="s">
        <v>889</v>
      </c>
      <c r="H131" s="551" t="s">
        <v>890</v>
      </c>
      <c r="I131" s="552" t="s">
        <v>891</v>
      </c>
      <c r="J131" s="551" t="s">
        <v>906</v>
      </c>
      <c r="K131" s="561" t="s">
        <v>907</v>
      </c>
      <c r="L131" s="562" t="s">
        <v>894</v>
      </c>
      <c r="M131" s="552" t="s">
        <v>895</v>
      </c>
      <c r="N131" s="553" t="s">
        <v>896</v>
      </c>
      <c r="O131" s="554"/>
    </row>
    <row r="132" ht="14.25" customHeight="1">
      <c r="E132" s="511" t="str">
        <f t="shared" si="5"/>
        <v>First in Group</v>
      </c>
      <c r="F132" s="549" t="s">
        <v>908</v>
      </c>
      <c r="G132" s="550" t="s">
        <v>909</v>
      </c>
      <c r="H132" s="551" t="s">
        <v>910</v>
      </c>
      <c r="I132" s="552" t="s">
        <v>911</v>
      </c>
      <c r="J132" s="551" t="s">
        <v>912</v>
      </c>
      <c r="K132" s="561" t="s">
        <v>913</v>
      </c>
      <c r="L132" s="562" t="s">
        <v>914</v>
      </c>
      <c r="M132" s="552" t="s">
        <v>915</v>
      </c>
      <c r="N132" s="553" t="s">
        <v>916</v>
      </c>
      <c r="O132" s="554"/>
    </row>
    <row r="133" ht="32.25" customHeight="1">
      <c r="E133" s="511" t="str">
        <f t="shared" si="5"/>
        <v>against third of Group</v>
      </c>
      <c r="F133" s="549" t="s">
        <v>917</v>
      </c>
      <c r="G133" s="550" t="s">
        <v>918</v>
      </c>
      <c r="H133" s="551" t="s">
        <v>919</v>
      </c>
      <c r="I133" s="552" t="s">
        <v>920</v>
      </c>
      <c r="J133" s="551" t="s">
        <v>921</v>
      </c>
      <c r="K133" s="561" t="s">
        <v>922</v>
      </c>
      <c r="L133" s="562" t="s">
        <v>923</v>
      </c>
      <c r="M133" s="552" t="s">
        <v>924</v>
      </c>
      <c r="N133" s="553" t="s">
        <v>925</v>
      </c>
      <c r="O133" s="554"/>
    </row>
    <row r="134" ht="14.25" customHeight="1">
      <c r="E134" s="511" t="str">
        <f t="shared" si="5"/>
        <v>The red dot   •</v>
      </c>
      <c r="F134" s="549" t="s">
        <v>926</v>
      </c>
      <c r="G134" s="550" t="s">
        <v>927</v>
      </c>
      <c r="H134" s="551" t="s">
        <v>928</v>
      </c>
      <c r="I134" s="552" t="s">
        <v>929</v>
      </c>
      <c r="J134" s="551" t="s">
        <v>930</v>
      </c>
      <c r="K134" s="561" t="s">
        <v>931</v>
      </c>
      <c r="L134" s="562" t="s">
        <v>932</v>
      </c>
      <c r="M134" s="552" t="s">
        <v>933</v>
      </c>
      <c r="N134" s="553" t="s">
        <v>934</v>
      </c>
      <c r="O134" s="554"/>
    </row>
    <row r="135" ht="14.25" customHeight="1">
      <c r="E135" s="511" t="str">
        <f t="shared" si="5"/>
        <v>Name</v>
      </c>
      <c r="F135" s="549" t="s">
        <v>99</v>
      </c>
      <c r="G135" s="550" t="s">
        <v>935</v>
      </c>
      <c r="H135" s="551" t="s">
        <v>936</v>
      </c>
      <c r="I135" s="552" t="s">
        <v>937</v>
      </c>
      <c r="J135" s="551" t="s">
        <v>99</v>
      </c>
      <c r="K135" s="561" t="s">
        <v>938</v>
      </c>
      <c r="L135" s="562" t="s">
        <v>939</v>
      </c>
      <c r="M135" s="552" t="s">
        <v>936</v>
      </c>
      <c r="N135" s="553" t="s">
        <v>940</v>
      </c>
      <c r="O135" s="554"/>
    </row>
    <row r="136" ht="14.25" customHeight="1">
      <c r="E136" s="511" t="str">
        <f t="shared" si="5"/>
        <v>Venue</v>
      </c>
      <c r="F136" s="549" t="s">
        <v>941</v>
      </c>
      <c r="G136" s="550" t="s">
        <v>942</v>
      </c>
      <c r="H136" s="551" t="s">
        <v>943</v>
      </c>
      <c r="I136" s="552" t="s">
        <v>944</v>
      </c>
      <c r="J136" s="551" t="s">
        <v>945</v>
      </c>
      <c r="K136" s="561" t="s">
        <v>946</v>
      </c>
      <c r="L136" s="562" t="s">
        <v>947</v>
      </c>
      <c r="M136" s="552" t="s">
        <v>942</v>
      </c>
      <c r="N136" s="553" t="s">
        <v>948</v>
      </c>
      <c r="O136" s="554"/>
    </row>
    <row r="137" ht="14.25" customHeight="1">
      <c r="E137" s="511"/>
      <c r="F137" s="557" t="s">
        <v>949</v>
      </c>
      <c r="G137" s="558"/>
      <c r="H137" s="558"/>
      <c r="I137" s="558"/>
      <c r="J137" s="558"/>
      <c r="K137" s="565"/>
      <c r="L137" s="565"/>
      <c r="M137" s="558"/>
      <c r="N137" s="558"/>
      <c r="O137" s="559"/>
    </row>
    <row r="138" ht="54.75" customHeight="1">
      <c r="E138" s="511" t="str">
        <f t="shared" ref="E138:E163" si="6">IF($C$3,F138,IF($C$11,G138,IF($C$9,H138,IF($C$7,I138,IF($C$8,J138,IF($C$6,K138,IF($C$5,L138,IF($C$10,M138,IF($C$4,N138,IF(O138&lt;&gt;"",O138,F138))))))))))</f>
        <v>Groups with fair play valuation:</v>
      </c>
      <c r="F138" s="549" t="s">
        <v>950</v>
      </c>
      <c r="G138" s="550" t="s">
        <v>951</v>
      </c>
      <c r="H138" s="551" t="s">
        <v>952</v>
      </c>
      <c r="I138" s="552" t="s">
        <v>953</v>
      </c>
      <c r="J138" s="551" t="s">
        <v>954</v>
      </c>
      <c r="K138" s="561" t="s">
        <v>955</v>
      </c>
      <c r="L138" s="562" t="s">
        <v>956</v>
      </c>
      <c r="M138" s="552" t="s">
        <v>957</v>
      </c>
      <c r="N138" s="553" t="s">
        <v>958</v>
      </c>
      <c r="O138" s="566"/>
    </row>
    <row r="139" ht="51.75" customHeight="1">
      <c r="E139" s="511" t="str">
        <f t="shared" si="6"/>
        <v>The placement has been clarified in all groups.</v>
      </c>
      <c r="F139" s="549" t="s">
        <v>959</v>
      </c>
      <c r="G139" s="550" t="s">
        <v>960</v>
      </c>
      <c r="H139" s="551" t="s">
        <v>961</v>
      </c>
      <c r="I139" s="552" t="s">
        <v>962</v>
      </c>
      <c r="J139" s="551" t="s">
        <v>963</v>
      </c>
      <c r="K139" s="561" t="s">
        <v>964</v>
      </c>
      <c r="L139" s="562" t="s">
        <v>965</v>
      </c>
      <c r="M139" s="552" t="s">
        <v>966</v>
      </c>
      <c r="N139" s="553" t="s">
        <v>967</v>
      </c>
      <c r="O139" s="567"/>
    </row>
    <row r="140" ht="16.5" customHeight="1">
      <c r="E140" s="511" t="str">
        <f t="shared" si="6"/>
        <v> and </v>
      </c>
      <c r="F140" s="549" t="s">
        <v>968</v>
      </c>
      <c r="G140" s="550" t="s">
        <v>969</v>
      </c>
      <c r="H140" s="551" t="s">
        <v>970</v>
      </c>
      <c r="I140" s="552" t="s">
        <v>971</v>
      </c>
      <c r="J140" s="551" t="s">
        <v>972</v>
      </c>
      <c r="K140" s="568" t="s">
        <v>973</v>
      </c>
      <c r="L140" s="569" t="s">
        <v>974</v>
      </c>
      <c r="M140" s="552" t="s">
        <v>975</v>
      </c>
      <c r="N140" s="570" t="s">
        <v>976</v>
      </c>
      <c r="O140" s="567"/>
    </row>
    <row r="141" ht="20.25" customHeight="1">
      <c r="E141" s="511" t="str">
        <f t="shared" si="6"/>
        <v>Invalid result!</v>
      </c>
      <c r="F141" s="571" t="s">
        <v>977</v>
      </c>
      <c r="G141" s="572" t="s">
        <v>978</v>
      </c>
      <c r="H141" s="573" t="s">
        <v>979</v>
      </c>
      <c r="I141" s="574" t="s">
        <v>980</v>
      </c>
      <c r="J141" s="573" t="s">
        <v>981</v>
      </c>
      <c r="K141" s="561" t="s">
        <v>982</v>
      </c>
      <c r="L141" s="575" t="s">
        <v>983</v>
      </c>
      <c r="M141" s="574" t="s">
        <v>984</v>
      </c>
      <c r="N141" s="576" t="s">
        <v>985</v>
      </c>
      <c r="O141" s="567"/>
    </row>
    <row r="142" ht="135.0" customHeight="1">
      <c r="E142" s="511" t="str">
        <f t="shared" si="6"/>
        <v>If the fair play rating or the drawing of lots decides the better placement in the group for two teams, a "1" is entered here for the better team.</v>
      </c>
      <c r="F142" s="577" t="s">
        <v>986</v>
      </c>
      <c r="G142" s="578" t="s">
        <v>987</v>
      </c>
      <c r="H142" s="579" t="s">
        <v>988</v>
      </c>
      <c r="I142" s="580" t="s">
        <v>989</v>
      </c>
      <c r="J142" s="579" t="s">
        <v>990</v>
      </c>
      <c r="K142" s="568" t="s">
        <v>991</v>
      </c>
      <c r="L142" s="569" t="s">
        <v>992</v>
      </c>
      <c r="M142" s="580" t="s">
        <v>993</v>
      </c>
      <c r="N142" s="570" t="s">
        <v>994</v>
      </c>
      <c r="O142" s="567"/>
    </row>
    <row r="143" ht="47.25" customHeight="1">
      <c r="E143" s="511" t="str">
        <f t="shared" si="6"/>
        <v>Click here and
choose time zone:</v>
      </c>
      <c r="F143" s="577" t="s">
        <v>995</v>
      </c>
      <c r="G143" s="578" t="s">
        <v>996</v>
      </c>
      <c r="H143" s="579" t="s">
        <v>997</v>
      </c>
      <c r="I143" s="580" t="s">
        <v>998</v>
      </c>
      <c r="J143" s="581" t="s">
        <v>999</v>
      </c>
      <c r="K143" s="568" t="s">
        <v>1000</v>
      </c>
      <c r="L143" s="569" t="s">
        <v>1001</v>
      </c>
      <c r="M143" s="580" t="s">
        <v>1002</v>
      </c>
      <c r="N143" s="570" t="s">
        <v>1003</v>
      </c>
      <c r="O143" s="567"/>
    </row>
    <row r="144" ht="47.25" customHeight="1">
      <c r="E144" s="511" t="str">
        <f t="shared" si="6"/>
        <v>Time zone of
the host country:</v>
      </c>
      <c r="F144" s="577" t="s">
        <v>1004</v>
      </c>
      <c r="G144" s="578" t="s">
        <v>1005</v>
      </c>
      <c r="H144" s="579" t="s">
        <v>1006</v>
      </c>
      <c r="I144" s="580" t="s">
        <v>1007</v>
      </c>
      <c r="J144" s="581" t="s">
        <v>1008</v>
      </c>
      <c r="K144" s="568" t="s">
        <v>1009</v>
      </c>
      <c r="L144" s="569" t="s">
        <v>1010</v>
      </c>
      <c r="M144" s="580" t="s">
        <v>1011</v>
      </c>
      <c r="N144" s="570" t="s">
        <v>1012</v>
      </c>
      <c r="O144" s="567"/>
    </row>
    <row r="145" ht="39.75" customHeight="1">
      <c r="E145" s="511" t="str">
        <f t="shared" si="6"/>
        <v>Click here and choose language:</v>
      </c>
      <c r="F145" s="577" t="s">
        <v>1013</v>
      </c>
      <c r="G145" s="578" t="s">
        <v>1014</v>
      </c>
      <c r="H145" s="579" t="s">
        <v>1015</v>
      </c>
      <c r="I145" s="580" t="s">
        <v>1016</v>
      </c>
      <c r="J145" s="581" t="s">
        <v>1017</v>
      </c>
      <c r="K145" s="568" t="s">
        <v>1018</v>
      </c>
      <c r="L145" s="569" t="s">
        <v>1019</v>
      </c>
      <c r="M145" s="580" t="s">
        <v>1020</v>
      </c>
      <c r="N145" s="570" t="s">
        <v>1021</v>
      </c>
      <c r="O145" s="567"/>
    </row>
    <row r="146" ht="16.5" customHeight="1">
      <c r="E146" s="511" t="str">
        <f t="shared" si="6"/>
        <v> - </v>
      </c>
      <c r="F146" s="549" t="s">
        <v>1022</v>
      </c>
      <c r="G146" s="550" t="s">
        <v>1022</v>
      </c>
      <c r="H146" s="551" t="s">
        <v>1022</v>
      </c>
      <c r="I146" s="552" t="s">
        <v>1022</v>
      </c>
      <c r="J146" s="551" t="s">
        <v>1023</v>
      </c>
      <c r="K146" s="568" t="s">
        <v>1023</v>
      </c>
      <c r="L146" s="569" t="s">
        <v>120</v>
      </c>
      <c r="M146" s="552" t="s">
        <v>1024</v>
      </c>
      <c r="N146" s="570" t="s">
        <v>1024</v>
      </c>
      <c r="O146" s="567"/>
    </row>
    <row r="147" ht="91.5" customHeight="1">
      <c r="E147" s="511" t="str">
        <f t="shared" si="6"/>
        <v>For daylight saving time, the time zone must be adjusted accordingly (e.g. UTC+2 instead of UTC+1)</v>
      </c>
      <c r="F147" s="577" t="s">
        <v>1025</v>
      </c>
      <c r="G147" s="578" t="s">
        <v>1026</v>
      </c>
      <c r="H147" s="579" t="s">
        <v>1027</v>
      </c>
      <c r="I147" s="580" t="s">
        <v>1028</v>
      </c>
      <c r="J147" s="581" t="s">
        <v>1029</v>
      </c>
      <c r="K147" s="568" t="s">
        <v>1030</v>
      </c>
      <c r="L147" s="569" t="s">
        <v>1031</v>
      </c>
      <c r="M147" s="580" t="s">
        <v>1032</v>
      </c>
      <c r="N147" s="570" t="s">
        <v>1033</v>
      </c>
      <c r="O147" s="567"/>
    </row>
    <row r="148" ht="33.75" customHeight="1">
      <c r="E148" s="511" t="str">
        <f t="shared" si="6"/>
        <v>Qualification for the Round of 16</v>
      </c>
      <c r="F148" s="577" t="s">
        <v>1034</v>
      </c>
      <c r="G148" s="578" t="s">
        <v>1035</v>
      </c>
      <c r="H148" s="579" t="s">
        <v>1036</v>
      </c>
      <c r="I148" s="580" t="s">
        <v>1037</v>
      </c>
      <c r="J148" s="581" t="s">
        <v>1038</v>
      </c>
      <c r="K148" s="568" t="s">
        <v>1039</v>
      </c>
      <c r="L148" s="569" t="s">
        <v>1040</v>
      </c>
      <c r="M148" s="580" t="s">
        <v>1041</v>
      </c>
      <c r="N148" s="570" t="s">
        <v>1042</v>
      </c>
      <c r="O148" s="567"/>
    </row>
    <row r="149" ht="49.5" customHeight="1">
      <c r="E149" s="511" t="str">
        <f t="shared" si="6"/>
        <v>Criteria for placement within the groups:</v>
      </c>
      <c r="F149" s="577" t="s">
        <v>1043</v>
      </c>
      <c r="G149" s="578" t="s">
        <v>1044</v>
      </c>
      <c r="H149" s="579" t="s">
        <v>1045</v>
      </c>
      <c r="I149" s="580" t="s">
        <v>1046</v>
      </c>
      <c r="J149" s="581" t="s">
        <v>1047</v>
      </c>
      <c r="K149" s="568" t="s">
        <v>1048</v>
      </c>
      <c r="L149" s="569" t="s">
        <v>1049</v>
      </c>
      <c r="M149" s="580" t="s">
        <v>1050</v>
      </c>
      <c r="N149" s="570" t="s">
        <v>1051</v>
      </c>
      <c r="O149" s="567"/>
    </row>
    <row r="150" ht="49.5" customHeight="1">
      <c r="E150" s="511" t="str">
        <f t="shared" si="6"/>
        <v>  1.  points in all group matches</v>
      </c>
      <c r="F150" s="577" t="s">
        <v>1052</v>
      </c>
      <c r="G150" s="578" t="s">
        <v>1053</v>
      </c>
      <c r="H150" s="579" t="s">
        <v>1054</v>
      </c>
      <c r="I150" s="580" t="s">
        <v>1055</v>
      </c>
      <c r="J150" s="581" t="s">
        <v>1056</v>
      </c>
      <c r="K150" s="568" t="s">
        <v>1057</v>
      </c>
      <c r="L150" s="569" t="s">
        <v>1058</v>
      </c>
      <c r="M150" s="580" t="s">
        <v>1059</v>
      </c>
      <c r="N150" s="570" t="s">
        <v>1060</v>
      </c>
      <c r="O150" s="567"/>
    </row>
    <row r="151" ht="49.5" customHeight="1">
      <c r="E151" s="511" t="str">
        <f t="shared" si="6"/>
        <v>  2.  points in the direct encounters</v>
      </c>
      <c r="F151" s="577" t="s">
        <v>1061</v>
      </c>
      <c r="G151" s="578" t="s">
        <v>1062</v>
      </c>
      <c r="H151" s="579" t="s">
        <v>1063</v>
      </c>
      <c r="I151" s="580" t="s">
        <v>1064</v>
      </c>
      <c r="J151" s="581" t="s">
        <v>1065</v>
      </c>
      <c r="K151" s="568" t="s">
        <v>1066</v>
      </c>
      <c r="L151" s="569" t="s">
        <v>1067</v>
      </c>
      <c r="M151" s="580" t="s">
        <v>1068</v>
      </c>
      <c r="N151" s="570" t="s">
        <v>1069</v>
      </c>
      <c r="O151" s="567"/>
    </row>
    <row r="152" ht="49.5" customHeight="1">
      <c r="E152" s="511" t="str">
        <f t="shared" si="6"/>
        <v>  3.  goal difference in the direct encounters</v>
      </c>
      <c r="F152" s="577" t="s">
        <v>1070</v>
      </c>
      <c r="G152" s="578" t="s">
        <v>1071</v>
      </c>
      <c r="H152" s="579" t="s">
        <v>1072</v>
      </c>
      <c r="I152" s="580" t="s">
        <v>1073</v>
      </c>
      <c r="J152" s="581" t="s">
        <v>1074</v>
      </c>
      <c r="K152" s="568" t="s">
        <v>1075</v>
      </c>
      <c r="L152" s="569" t="s">
        <v>1076</v>
      </c>
      <c r="M152" s="580" t="s">
        <v>1077</v>
      </c>
      <c r="N152" s="570" t="s">
        <v>1078</v>
      </c>
      <c r="O152" s="567"/>
    </row>
    <row r="153" ht="49.5" customHeight="1">
      <c r="E153" s="511" t="str">
        <f t="shared" si="6"/>
        <v>  4.  number of goals scored in the direct encounters</v>
      </c>
      <c r="F153" s="577" t="s">
        <v>1079</v>
      </c>
      <c r="G153" s="578" t="s">
        <v>1080</v>
      </c>
      <c r="H153" s="579" t="s">
        <v>1081</v>
      </c>
      <c r="I153" s="580" t="s">
        <v>1082</v>
      </c>
      <c r="J153" s="581" t="s">
        <v>1083</v>
      </c>
      <c r="K153" s="568" t="s">
        <v>1084</v>
      </c>
      <c r="L153" s="569" t="s">
        <v>1085</v>
      </c>
      <c r="M153" s="580" t="s">
        <v>1086</v>
      </c>
      <c r="N153" s="570" t="s">
        <v>1087</v>
      </c>
      <c r="O153" s="567"/>
    </row>
    <row r="154" ht="65.25" customHeight="1">
      <c r="E154" s="511" t="str">
        <f t="shared" si="6"/>
        <v>  5.  reapplication of criterion 2 to 4 only to the teams that were not</v>
      </c>
      <c r="F154" s="577" t="s">
        <v>1088</v>
      </c>
      <c r="G154" s="578" t="s">
        <v>1089</v>
      </c>
      <c r="H154" s="579" t="s">
        <v>1090</v>
      </c>
      <c r="I154" s="580" t="s">
        <v>1091</v>
      </c>
      <c r="J154" s="581" t="s">
        <v>1092</v>
      </c>
      <c r="K154" s="568" t="s">
        <v>1093</v>
      </c>
      <c r="L154" s="569" t="s">
        <v>1094</v>
      </c>
      <c r="M154" s="580" t="s">
        <v>1095</v>
      </c>
      <c r="N154" s="570" t="s">
        <v>1096</v>
      </c>
      <c r="O154" s="567"/>
    </row>
    <row r="155" ht="51.0" customHeight="1">
      <c r="E155" s="511" t="str">
        <f t="shared" si="6"/>
        <v>       distinguishable in the 1st run.</v>
      </c>
      <c r="F155" s="577" t="s">
        <v>1097</v>
      </c>
      <c r="G155" s="578" t="s">
        <v>1098</v>
      </c>
      <c r="H155" s="579" t="s">
        <v>1099</v>
      </c>
      <c r="I155" s="580" t="s">
        <v>1100</v>
      </c>
      <c r="J155" s="581" t="s">
        <v>1101</v>
      </c>
      <c r="K155" s="568" t="s">
        <v>1102</v>
      </c>
      <c r="L155" s="569" t="s">
        <v>1103</v>
      </c>
      <c r="M155" s="580" t="s">
        <v>1104</v>
      </c>
      <c r="N155" s="570" t="s">
        <v>1105</v>
      </c>
      <c r="O155" s="567"/>
    </row>
    <row r="156" ht="49.5" customHeight="1">
      <c r="E156" s="511" t="str">
        <f t="shared" si="6"/>
        <v>  6.  goal difference in all group matches</v>
      </c>
      <c r="F156" s="577" t="s">
        <v>1106</v>
      </c>
      <c r="G156" s="578" t="s">
        <v>1107</v>
      </c>
      <c r="H156" s="579" t="s">
        <v>1108</v>
      </c>
      <c r="I156" s="580" t="s">
        <v>1109</v>
      </c>
      <c r="J156" s="581" t="s">
        <v>1110</v>
      </c>
      <c r="K156" s="568" t="s">
        <v>1111</v>
      </c>
      <c r="L156" s="569" t="s">
        <v>1112</v>
      </c>
      <c r="M156" s="580" t="s">
        <v>1113</v>
      </c>
      <c r="N156" s="570" t="s">
        <v>1114</v>
      </c>
      <c r="O156" s="567"/>
    </row>
    <row r="157" ht="49.5" customHeight="1">
      <c r="E157" s="511" t="str">
        <f t="shared" si="6"/>
        <v>  7.  number of goals scored in all group matches</v>
      </c>
      <c r="F157" s="577" t="s">
        <v>1115</v>
      </c>
      <c r="G157" s="578" t="s">
        <v>1116</v>
      </c>
      <c r="H157" s="579" t="s">
        <v>1117</v>
      </c>
      <c r="I157" s="580" t="s">
        <v>1118</v>
      </c>
      <c r="J157" s="581" t="s">
        <v>1119</v>
      </c>
      <c r="K157" s="568" t="s">
        <v>1120</v>
      </c>
      <c r="L157" s="569" t="s">
        <v>1121</v>
      </c>
      <c r="M157" s="580" t="s">
        <v>1122</v>
      </c>
      <c r="N157" s="570" t="s">
        <v>1123</v>
      </c>
      <c r="O157" s="567"/>
    </row>
    <row r="158" ht="49.5" customHeight="1">
      <c r="E158" s="511" t="str">
        <f t="shared" si="6"/>
        <v>  8.  number of wins in all group matches</v>
      </c>
      <c r="F158" s="577" t="s">
        <v>1124</v>
      </c>
      <c r="G158" s="578" t="s">
        <v>1125</v>
      </c>
      <c r="H158" s="579" t="s">
        <v>1126</v>
      </c>
      <c r="I158" s="580" t="s">
        <v>1127</v>
      </c>
      <c r="J158" s="581" t="s">
        <v>1128</v>
      </c>
      <c r="K158" s="568" t="s">
        <v>1129</v>
      </c>
      <c r="L158" s="569" t="s">
        <v>1130</v>
      </c>
      <c r="M158" s="580" t="s">
        <v>1131</v>
      </c>
      <c r="N158" s="570" t="s">
        <v>1132</v>
      </c>
      <c r="O158" s="567"/>
    </row>
    <row r="159" ht="65.25" customHeight="1">
      <c r="E159" s="511" t="str">
        <f t="shared" si="6"/>
        <v>  9.  fair-play ranking or penalty shoot-out in the last group match,</v>
      </c>
      <c r="F159" s="577" t="s">
        <v>1133</v>
      </c>
      <c r="G159" s="578" t="s">
        <v>1134</v>
      </c>
      <c r="H159" s="579" t="s">
        <v>1135</v>
      </c>
      <c r="I159" s="580" t="s">
        <v>1136</v>
      </c>
      <c r="J159" s="581" t="s">
        <v>1137</v>
      </c>
      <c r="K159" s="568" t="s">
        <v>1138</v>
      </c>
      <c r="L159" s="569" t="s">
        <v>1139</v>
      </c>
      <c r="M159" s="580" t="s">
        <v>1140</v>
      </c>
      <c r="N159" s="570" t="s">
        <v>1141</v>
      </c>
      <c r="O159" s="567"/>
    </row>
    <row r="160" ht="52.5" customHeight="1">
      <c r="E160" s="511" t="str">
        <f t="shared" si="6"/>
        <v>       if the conditions for this apply</v>
      </c>
      <c r="F160" s="577" t="s">
        <v>1142</v>
      </c>
      <c r="G160" s="578" t="s">
        <v>1143</v>
      </c>
      <c r="H160" s="579" t="s">
        <v>1144</v>
      </c>
      <c r="I160" s="580" t="s">
        <v>1145</v>
      </c>
      <c r="J160" s="581" t="s">
        <v>1146</v>
      </c>
      <c r="K160" s="568" t="s">
        <v>1147</v>
      </c>
      <c r="L160" s="569" t="s">
        <v>1148</v>
      </c>
      <c r="M160" s="580" t="s">
        <v>1149</v>
      </c>
      <c r="N160" s="570" t="s">
        <v>1150</v>
      </c>
      <c r="O160" s="567"/>
    </row>
    <row r="161" ht="63.0" customHeight="1">
      <c r="E161" s="511" t="str">
        <f t="shared" si="6"/>
        <v>10.  Position in the overall European Qualifiers Rankings</v>
      </c>
      <c r="F161" s="577" t="s">
        <v>1151</v>
      </c>
      <c r="G161" s="578" t="s">
        <v>1152</v>
      </c>
      <c r="H161" s="579" t="s">
        <v>1153</v>
      </c>
      <c r="I161" s="580" t="s">
        <v>1154</v>
      </c>
      <c r="J161" s="581" t="s">
        <v>1155</v>
      </c>
      <c r="K161" s="568" t="s">
        <v>1156</v>
      </c>
      <c r="L161" s="569" t="s">
        <v>1157</v>
      </c>
      <c r="M161" s="580" t="s">
        <v>1158</v>
      </c>
      <c r="N161" s="570" t="s">
        <v>1159</v>
      </c>
      <c r="O161" s="567"/>
    </row>
    <row r="162" ht="203.25" customHeight="1">
      <c r="E162" s="511" t="str">
        <f t="shared" si="6"/>
        <v>If a red dot appears above the group name, the ranking order within the group is not clear. Fair play or the overall European Qualifiers Rankings will then decide. In this case, enter Fair Play!</v>
      </c>
      <c r="F162" s="577" t="s">
        <v>1160</v>
      </c>
      <c r="G162" s="578" t="s">
        <v>1161</v>
      </c>
      <c r="H162" s="579" t="s">
        <v>1162</v>
      </c>
      <c r="I162" s="580" t="s">
        <v>1163</v>
      </c>
      <c r="J162" s="581" t="s">
        <v>1164</v>
      </c>
      <c r="K162" s="568" t="s">
        <v>1165</v>
      </c>
      <c r="L162" s="569" t="s">
        <v>1166</v>
      </c>
      <c r="M162" s="580" t="s">
        <v>1167</v>
      </c>
      <c r="N162" s="570" t="s">
        <v>1168</v>
      </c>
      <c r="O162" s="567"/>
    </row>
    <row r="163" ht="14.25" customHeight="1">
      <c r="E163" s="511" t="str">
        <f t="shared" si="6"/>
        <v/>
      </c>
      <c r="F163" s="582"/>
      <c r="G163" s="583"/>
      <c r="H163" s="584"/>
      <c r="I163" s="585"/>
      <c r="J163" s="584"/>
      <c r="K163" s="586"/>
      <c r="L163" s="587"/>
      <c r="M163" s="585"/>
      <c r="N163" s="588"/>
      <c r="O163" s="589"/>
    </row>
    <row r="164" ht="14.25" customHeight="1">
      <c r="E164" s="511"/>
      <c r="F164" s="558"/>
      <c r="G164" s="558"/>
      <c r="H164" s="558"/>
      <c r="I164" s="558"/>
      <c r="J164" s="558"/>
      <c r="K164" s="558"/>
      <c r="L164" s="558"/>
      <c r="M164" s="558"/>
      <c r="N164" s="558"/>
      <c r="O164" s="558"/>
    </row>
    <row r="165" ht="14.25" customHeight="1">
      <c r="E165" s="511"/>
      <c r="F165" s="558"/>
      <c r="G165" s="558"/>
      <c r="H165" s="558"/>
      <c r="I165" s="558"/>
      <c r="J165" s="558"/>
      <c r="K165" s="558"/>
      <c r="L165" s="558"/>
      <c r="M165" s="558"/>
      <c r="N165" s="558"/>
      <c r="O165" s="558"/>
    </row>
    <row r="166" ht="14.25" customHeight="1">
      <c r="E166" s="511"/>
      <c r="F166" s="558"/>
      <c r="G166" s="558"/>
      <c r="H166" s="558"/>
      <c r="I166" s="558"/>
      <c r="J166" s="558"/>
      <c r="K166" s="558"/>
      <c r="L166" s="558"/>
      <c r="M166" s="558"/>
      <c r="N166" s="558"/>
      <c r="O166" s="558"/>
    </row>
    <row r="167" ht="14.25" customHeight="1">
      <c r="E167" s="511"/>
      <c r="F167" s="558"/>
      <c r="G167" s="558"/>
      <c r="H167" s="558"/>
      <c r="I167" s="558"/>
      <c r="J167" s="558"/>
      <c r="K167" s="558"/>
      <c r="L167" s="558"/>
      <c r="M167" s="558"/>
      <c r="N167" s="558"/>
      <c r="O167" s="558"/>
    </row>
    <row r="168" ht="14.25" customHeight="1">
      <c r="E168" s="511"/>
      <c r="F168" s="558"/>
      <c r="G168" s="558"/>
      <c r="H168" s="558"/>
      <c r="I168" s="558"/>
      <c r="J168" s="558"/>
      <c r="K168" s="558"/>
      <c r="L168" s="558"/>
      <c r="M168" s="558"/>
      <c r="N168" s="558"/>
      <c r="O168" s="558"/>
    </row>
    <row r="169" ht="14.25" customHeight="1">
      <c r="E169" s="511"/>
      <c r="F169" s="558"/>
      <c r="G169" s="558"/>
      <c r="H169" s="558"/>
      <c r="I169" s="558"/>
      <c r="J169" s="558"/>
      <c r="K169" s="558"/>
      <c r="L169" s="558"/>
      <c r="M169" s="558"/>
      <c r="N169" s="558"/>
      <c r="O169" s="558"/>
    </row>
    <row r="170" ht="14.25" customHeight="1">
      <c r="E170" s="511"/>
      <c r="F170" s="558"/>
      <c r="G170" s="558"/>
      <c r="H170" s="558"/>
      <c r="I170" s="558"/>
      <c r="J170" s="558"/>
      <c r="K170" s="558"/>
      <c r="L170" s="558"/>
      <c r="M170" s="558"/>
      <c r="N170" s="558"/>
      <c r="O170" s="558"/>
    </row>
    <row r="171" ht="14.25" customHeight="1">
      <c r="E171" s="511"/>
      <c r="F171" s="590" t="s">
        <v>1169</v>
      </c>
      <c r="G171" s="591"/>
      <c r="H171" s="591"/>
      <c r="I171" s="591"/>
      <c r="J171" s="591"/>
      <c r="K171" s="591"/>
      <c r="L171" s="591"/>
      <c r="M171" s="591"/>
      <c r="N171" s="591"/>
      <c r="O171" s="592"/>
    </row>
    <row r="172" ht="14.25" customHeight="1">
      <c r="E172" s="511" t="str">
        <f t="shared" ref="E172:E218" si="7">IF($C$3,F172,IF($C$11,G172,IF($C$9,H172,IF($C$7,I172,IF($C$8,J172,IF($C$6,K172,IF($C$5,L172,IF($C$10,M172,IF($C$4,N172,IF(O172&lt;&gt;"",O172,F172))))))))))</f>
        <v>Predictions</v>
      </c>
      <c r="F172" s="549" t="s">
        <v>1169</v>
      </c>
      <c r="G172" s="550" t="s">
        <v>1170</v>
      </c>
      <c r="H172" s="551" t="s">
        <v>1171</v>
      </c>
      <c r="I172" s="552" t="s">
        <v>1172</v>
      </c>
      <c r="J172" s="551" t="s">
        <v>1173</v>
      </c>
      <c r="K172" s="593" t="s">
        <v>1174</v>
      </c>
      <c r="L172" s="594" t="s">
        <v>1175</v>
      </c>
      <c r="M172" s="552" t="s">
        <v>1176</v>
      </c>
      <c r="N172" s="570" t="s">
        <v>1177</v>
      </c>
      <c r="O172" s="554"/>
    </row>
    <row r="173" ht="14.25" customHeight="1">
      <c r="E173" s="511" t="str">
        <f t="shared" si="7"/>
        <v>Correct Results</v>
      </c>
      <c r="F173" s="549" t="s">
        <v>1178</v>
      </c>
      <c r="G173" s="550" t="s">
        <v>1179</v>
      </c>
      <c r="H173" s="551" t="s">
        <v>1180</v>
      </c>
      <c r="I173" s="552" t="s">
        <v>1181</v>
      </c>
      <c r="J173" s="551" t="s">
        <v>1182</v>
      </c>
      <c r="K173" s="593" t="s">
        <v>1183</v>
      </c>
      <c r="L173" s="594" t="s">
        <v>1184</v>
      </c>
      <c r="M173" s="552" t="s">
        <v>1185</v>
      </c>
      <c r="N173" s="570" t="s">
        <v>1186</v>
      </c>
      <c r="O173" s="554"/>
    </row>
    <row r="174" ht="14.25" customHeight="1">
      <c r="E174" s="511" t="str">
        <f t="shared" si="7"/>
        <v>Result</v>
      </c>
      <c r="F174" s="549" t="s">
        <v>1187</v>
      </c>
      <c r="G174" s="550" t="s">
        <v>1188</v>
      </c>
      <c r="H174" s="551" t="s">
        <v>1189</v>
      </c>
      <c r="I174" s="552" t="s">
        <v>1190</v>
      </c>
      <c r="J174" s="551" t="s">
        <v>1191</v>
      </c>
      <c r="K174" s="593" t="s">
        <v>1192</v>
      </c>
      <c r="L174" s="594" t="s">
        <v>1193</v>
      </c>
      <c r="M174" s="552" t="s">
        <v>1194</v>
      </c>
      <c r="N174" s="570" t="s">
        <v>1195</v>
      </c>
      <c r="O174" s="554"/>
    </row>
    <row r="175" ht="14.25" customHeight="1">
      <c r="E175" s="511" t="str">
        <f t="shared" si="7"/>
        <v>Points:</v>
      </c>
      <c r="F175" s="549" t="s">
        <v>1196</v>
      </c>
      <c r="G175" s="550" t="s">
        <v>1197</v>
      </c>
      <c r="H175" s="551" t="s">
        <v>1198</v>
      </c>
      <c r="I175" s="552" t="s">
        <v>1196</v>
      </c>
      <c r="J175" s="551" t="s">
        <v>1199</v>
      </c>
      <c r="K175" s="593" t="s">
        <v>1200</v>
      </c>
      <c r="L175" s="594" t="s">
        <v>1196</v>
      </c>
      <c r="M175" s="552" t="s">
        <v>1201</v>
      </c>
      <c r="N175" s="570" t="s">
        <v>1202</v>
      </c>
      <c r="O175" s="554"/>
    </row>
    <row r="176" ht="14.25" customHeight="1">
      <c r="E176" s="511" t="str">
        <f t="shared" si="7"/>
        <v>Sum:</v>
      </c>
      <c r="F176" s="549" t="s">
        <v>1203</v>
      </c>
      <c r="G176" s="550" t="s">
        <v>1204</v>
      </c>
      <c r="H176" s="551" t="s">
        <v>1205</v>
      </c>
      <c r="I176" s="552" t="s">
        <v>1204</v>
      </c>
      <c r="J176" s="551" t="s">
        <v>1206</v>
      </c>
      <c r="K176" s="593" t="s">
        <v>1207</v>
      </c>
      <c r="L176" s="594" t="s">
        <v>1203</v>
      </c>
      <c r="M176" s="552" t="s">
        <v>1204</v>
      </c>
      <c r="N176" s="570" t="s">
        <v>1208</v>
      </c>
      <c r="O176" s="554"/>
    </row>
    <row r="177" ht="14.25" customHeight="1">
      <c r="E177" s="511" t="str">
        <f t="shared" si="7"/>
        <v>result</v>
      </c>
      <c r="F177" s="549" t="s">
        <v>1209</v>
      </c>
      <c r="G177" s="550" t="s">
        <v>1194</v>
      </c>
      <c r="H177" s="551" t="s">
        <v>1210</v>
      </c>
      <c r="I177" s="552" t="s">
        <v>1211</v>
      </c>
      <c r="J177" s="551" t="s">
        <v>1191</v>
      </c>
      <c r="K177" s="593" t="s">
        <v>1192</v>
      </c>
      <c r="L177" s="594" t="s">
        <v>1212</v>
      </c>
      <c r="M177" s="552" t="s">
        <v>1213</v>
      </c>
      <c r="N177" s="570" t="s">
        <v>1214</v>
      </c>
      <c r="O177" s="554"/>
    </row>
    <row r="178" ht="14.25" customHeight="1">
      <c r="E178" s="511" t="str">
        <f t="shared" si="7"/>
        <v>W/D/L</v>
      </c>
      <c r="F178" s="549" t="s">
        <v>1215</v>
      </c>
      <c r="G178" s="550" t="s">
        <v>1216</v>
      </c>
      <c r="H178" s="551" t="s">
        <v>1217</v>
      </c>
      <c r="I178" s="552" t="s">
        <v>1218</v>
      </c>
      <c r="J178" s="551" t="s">
        <v>1219</v>
      </c>
      <c r="K178" s="593" t="s">
        <v>1220</v>
      </c>
      <c r="L178" s="594" t="s">
        <v>1221</v>
      </c>
      <c r="M178" s="552" t="s">
        <v>1222</v>
      </c>
      <c r="N178" s="570" t="s">
        <v>1223</v>
      </c>
      <c r="O178" s="554"/>
    </row>
    <row r="179" ht="14.25" customHeight="1">
      <c r="E179" s="511" t="str">
        <f t="shared" si="7"/>
        <v>GD</v>
      </c>
      <c r="F179" s="549" t="s">
        <v>117</v>
      </c>
      <c r="G179" s="550" t="s">
        <v>1224</v>
      </c>
      <c r="H179" s="551" t="s">
        <v>1225</v>
      </c>
      <c r="I179" s="552" t="s">
        <v>1226</v>
      </c>
      <c r="J179" s="551" t="s">
        <v>642</v>
      </c>
      <c r="K179" s="593" t="s">
        <v>643</v>
      </c>
      <c r="L179" s="594" t="s">
        <v>117</v>
      </c>
      <c r="M179" s="552" t="s">
        <v>1227</v>
      </c>
      <c r="N179" s="570" t="s">
        <v>645</v>
      </c>
      <c r="O179" s="554"/>
    </row>
    <row r="180" ht="14.25" customHeight="1">
      <c r="E180" s="511" t="str">
        <f t="shared" si="7"/>
        <v>exact</v>
      </c>
      <c r="F180" s="549" t="s">
        <v>1228</v>
      </c>
      <c r="G180" s="550" t="s">
        <v>1229</v>
      </c>
      <c r="H180" s="551" t="s">
        <v>1230</v>
      </c>
      <c r="I180" s="552" t="s">
        <v>1229</v>
      </c>
      <c r="J180" s="551" t="s">
        <v>1231</v>
      </c>
      <c r="K180" s="593" t="s">
        <v>1228</v>
      </c>
      <c r="L180" s="594" t="s">
        <v>1232</v>
      </c>
      <c r="M180" s="552" t="s">
        <v>1233</v>
      </c>
      <c r="N180" s="570" t="s">
        <v>1234</v>
      </c>
      <c r="O180" s="554"/>
    </row>
    <row r="181" ht="14.25" customHeight="1">
      <c r="E181" s="511" t="str">
        <f t="shared" si="7"/>
        <v>teams</v>
      </c>
      <c r="F181" s="549" t="s">
        <v>1235</v>
      </c>
      <c r="G181" s="550" t="s">
        <v>1236</v>
      </c>
      <c r="H181" s="551" t="s">
        <v>1237</v>
      </c>
      <c r="I181" s="552" t="s">
        <v>1238</v>
      </c>
      <c r="J181" s="551" t="s">
        <v>1239</v>
      </c>
      <c r="K181" s="593" t="s">
        <v>1235</v>
      </c>
      <c r="L181" s="594" t="s">
        <v>1240</v>
      </c>
      <c r="M181" s="552" t="s">
        <v>1241</v>
      </c>
      <c r="N181" s="570" t="s">
        <v>1242</v>
      </c>
      <c r="O181" s="554"/>
    </row>
    <row r="182" ht="14.25" customHeight="1">
      <c r="E182" s="511" t="str">
        <f t="shared" si="7"/>
        <v>Round of 16</v>
      </c>
      <c r="F182" s="549" t="s">
        <v>1243</v>
      </c>
      <c r="G182" s="550" t="s">
        <v>1244</v>
      </c>
      <c r="H182" s="551" t="s">
        <v>1245</v>
      </c>
      <c r="I182" s="552" t="s">
        <v>1246</v>
      </c>
      <c r="J182" s="551" t="s">
        <v>1247</v>
      </c>
      <c r="K182" s="593" t="s">
        <v>1248</v>
      </c>
      <c r="L182" s="594" t="s">
        <v>1249</v>
      </c>
      <c r="M182" s="552" t="s">
        <v>1250</v>
      </c>
      <c r="N182" s="570" t="s">
        <v>1251</v>
      </c>
      <c r="O182" s="554"/>
    </row>
    <row r="183" ht="14.25" customHeight="1">
      <c r="E183" s="511" t="str">
        <f t="shared" si="7"/>
        <v>Quarter final</v>
      </c>
      <c r="F183" s="549" t="s">
        <v>1252</v>
      </c>
      <c r="G183" s="550" t="s">
        <v>1253</v>
      </c>
      <c r="H183" s="551" t="s">
        <v>1254</v>
      </c>
      <c r="I183" s="552" t="s">
        <v>1255</v>
      </c>
      <c r="J183" s="551" t="s">
        <v>1256</v>
      </c>
      <c r="K183" s="593" t="s">
        <v>1257</v>
      </c>
      <c r="L183" s="594" t="s">
        <v>1258</v>
      </c>
      <c r="M183" s="552" t="s">
        <v>1259</v>
      </c>
      <c r="N183" s="570" t="s">
        <v>1260</v>
      </c>
      <c r="O183" s="554"/>
    </row>
    <row r="184" ht="14.25" customHeight="1">
      <c r="E184" s="511" t="str">
        <f t="shared" si="7"/>
        <v>Semi-Final</v>
      </c>
      <c r="F184" s="549" t="s">
        <v>1261</v>
      </c>
      <c r="G184" s="550" t="s">
        <v>1262</v>
      </c>
      <c r="H184" s="551" t="s">
        <v>1263</v>
      </c>
      <c r="I184" s="552" t="s">
        <v>1264</v>
      </c>
      <c r="J184" s="551" t="s">
        <v>1265</v>
      </c>
      <c r="K184" s="593" t="s">
        <v>1266</v>
      </c>
      <c r="L184" s="594" t="s">
        <v>1267</v>
      </c>
      <c r="M184" s="552" t="s">
        <v>1268</v>
      </c>
      <c r="N184" s="570" t="s">
        <v>1269</v>
      </c>
      <c r="O184" s="554"/>
    </row>
    <row r="185" ht="14.25" customHeight="1">
      <c r="E185" s="511" t="str">
        <f t="shared" si="7"/>
        <v>Third place</v>
      </c>
      <c r="F185" s="549" t="s">
        <v>853</v>
      </c>
      <c r="G185" s="550" t="s">
        <v>854</v>
      </c>
      <c r="H185" s="551" t="s">
        <v>855</v>
      </c>
      <c r="I185" s="552" t="s">
        <v>856</v>
      </c>
      <c r="J185" s="551" t="s">
        <v>857</v>
      </c>
      <c r="K185" s="593" t="s">
        <v>858</v>
      </c>
      <c r="L185" s="594" t="s">
        <v>859</v>
      </c>
      <c r="M185" s="552" t="s">
        <v>860</v>
      </c>
      <c r="N185" s="570" t="s">
        <v>861</v>
      </c>
      <c r="O185" s="554"/>
    </row>
    <row r="186" ht="14.25" customHeight="1">
      <c r="E186" s="511" t="str">
        <f t="shared" si="7"/>
        <v>Final</v>
      </c>
      <c r="F186" s="549" t="s">
        <v>862</v>
      </c>
      <c r="G186" s="550" t="s">
        <v>862</v>
      </c>
      <c r="H186" s="551" t="s">
        <v>863</v>
      </c>
      <c r="I186" s="552" t="s">
        <v>862</v>
      </c>
      <c r="J186" s="551" t="s">
        <v>863</v>
      </c>
      <c r="K186" s="593" t="s">
        <v>863</v>
      </c>
      <c r="L186" s="594" t="s">
        <v>863</v>
      </c>
      <c r="M186" s="552" t="s">
        <v>862</v>
      </c>
      <c r="N186" s="570" t="s">
        <v>864</v>
      </c>
      <c r="O186" s="554"/>
    </row>
    <row r="187" ht="14.25" customHeight="1">
      <c r="E187" s="511" t="str">
        <f t="shared" si="7"/>
        <v>World Champion</v>
      </c>
      <c r="F187" s="577" t="s">
        <v>1270</v>
      </c>
      <c r="G187" s="578" t="s">
        <v>1271</v>
      </c>
      <c r="H187" s="579" t="s">
        <v>1272</v>
      </c>
      <c r="I187" s="580" t="s">
        <v>1273</v>
      </c>
      <c r="J187" s="579" t="s">
        <v>1274</v>
      </c>
      <c r="K187" s="593" t="s">
        <v>1275</v>
      </c>
      <c r="L187" s="594" t="s">
        <v>1276</v>
      </c>
      <c r="M187" s="580" t="s">
        <v>1277</v>
      </c>
      <c r="N187" s="570" t="s">
        <v>1278</v>
      </c>
      <c r="O187" s="595"/>
    </row>
    <row r="188" ht="14.25" customHeight="1">
      <c r="E188" s="511" t="str">
        <f t="shared" si="7"/>
        <v>Hint</v>
      </c>
      <c r="F188" s="577" t="s">
        <v>1279</v>
      </c>
      <c r="G188" s="578" t="s">
        <v>1280</v>
      </c>
      <c r="H188" s="579" t="s">
        <v>1281</v>
      </c>
      <c r="I188" s="580" t="s">
        <v>1282</v>
      </c>
      <c r="J188" s="579" t="s">
        <v>1283</v>
      </c>
      <c r="K188" s="593" t="s">
        <v>1284</v>
      </c>
      <c r="L188" s="594" t="s">
        <v>1285</v>
      </c>
      <c r="M188" s="580" t="s">
        <v>1286</v>
      </c>
      <c r="N188" s="570" t="s">
        <v>1287</v>
      </c>
      <c r="O188" s="595"/>
    </row>
    <row r="189" ht="14.25" customHeight="1">
      <c r="E189" s="511" t="str">
        <f t="shared" si="7"/>
        <v>Factors</v>
      </c>
      <c r="F189" s="577" t="s">
        <v>1288</v>
      </c>
      <c r="G189" s="578" t="s">
        <v>1289</v>
      </c>
      <c r="H189" s="579" t="s">
        <v>1290</v>
      </c>
      <c r="I189" s="580" t="s">
        <v>1291</v>
      </c>
      <c r="J189" s="579" t="s">
        <v>1292</v>
      </c>
      <c r="K189" s="593" t="s">
        <v>1293</v>
      </c>
      <c r="L189" s="594" t="s">
        <v>1294</v>
      </c>
      <c r="M189" s="580" t="s">
        <v>1289</v>
      </c>
      <c r="N189" s="570" t="s">
        <v>1295</v>
      </c>
      <c r="O189" s="595"/>
    </row>
    <row r="190" ht="14.25" customHeight="1">
      <c r="E190" s="511" t="str">
        <f t="shared" si="7"/>
        <v>Settings</v>
      </c>
      <c r="F190" s="577" t="s">
        <v>1296</v>
      </c>
      <c r="G190" s="578" t="s">
        <v>1297</v>
      </c>
      <c r="H190" s="579" t="s">
        <v>1298</v>
      </c>
      <c r="I190" s="580" t="s">
        <v>1299</v>
      </c>
      <c r="J190" s="579" t="s">
        <v>1300</v>
      </c>
      <c r="K190" s="593" t="s">
        <v>1301</v>
      </c>
      <c r="L190" s="594" t="s">
        <v>1302</v>
      </c>
      <c r="M190" s="580" t="s">
        <v>1297</v>
      </c>
      <c r="N190" s="570" t="s">
        <v>1303</v>
      </c>
      <c r="O190" s="595"/>
    </row>
    <row r="191" ht="14.25" customHeight="1">
      <c r="E191" s="511" t="str">
        <f t="shared" si="7"/>
        <v>many g.</v>
      </c>
      <c r="F191" s="549" t="s">
        <v>1304</v>
      </c>
      <c r="G191" s="550" t="s">
        <v>1305</v>
      </c>
      <c r="H191" s="551" t="s">
        <v>1306</v>
      </c>
      <c r="I191" s="552" t="s">
        <v>1307</v>
      </c>
      <c r="J191" s="551" t="s">
        <v>1308</v>
      </c>
      <c r="K191" s="593" t="s">
        <v>1309</v>
      </c>
      <c r="L191" s="594" t="s">
        <v>1310</v>
      </c>
      <c r="M191" s="552" t="s">
        <v>1311</v>
      </c>
      <c r="N191" s="570" t="s">
        <v>1312</v>
      </c>
      <c r="O191" s="595"/>
    </row>
    <row r="192" ht="31.5" customHeight="1">
      <c r="E192" s="511" t="str">
        <f t="shared" si="7"/>
        <v>Won/Draw/Loss:</v>
      </c>
      <c r="F192" s="577" t="s">
        <v>1313</v>
      </c>
      <c r="G192" s="578" t="s">
        <v>1314</v>
      </c>
      <c r="H192" s="579" t="s">
        <v>1315</v>
      </c>
      <c r="I192" s="580" t="s">
        <v>1316</v>
      </c>
      <c r="J192" s="579" t="s">
        <v>1317</v>
      </c>
      <c r="K192" s="593" t="s">
        <v>1318</v>
      </c>
      <c r="L192" s="594" t="s">
        <v>1319</v>
      </c>
      <c r="M192" s="580" t="s">
        <v>1320</v>
      </c>
      <c r="N192" s="570" t="s">
        <v>1321</v>
      </c>
      <c r="O192" s="595"/>
    </row>
    <row r="193" ht="15.0" customHeight="1">
      <c r="E193" s="511" t="str">
        <f t="shared" si="7"/>
        <v>goal difference:</v>
      </c>
      <c r="F193" s="577" t="s">
        <v>1322</v>
      </c>
      <c r="G193" s="578" t="s">
        <v>1323</v>
      </c>
      <c r="H193" s="579" t="s">
        <v>1324</v>
      </c>
      <c r="I193" s="580" t="s">
        <v>1325</v>
      </c>
      <c r="J193" s="579" t="s">
        <v>1326</v>
      </c>
      <c r="K193" s="593" t="s">
        <v>1327</v>
      </c>
      <c r="L193" s="594" t="s">
        <v>1328</v>
      </c>
      <c r="M193" s="580" t="s">
        <v>1329</v>
      </c>
      <c r="N193" s="570" t="s">
        <v>1330</v>
      </c>
      <c r="O193" s="595"/>
    </row>
    <row r="194" ht="46.5" customHeight="1">
      <c r="E194" s="511" t="str">
        <f t="shared" si="7"/>
        <v>Many goals - good approximation</v>
      </c>
      <c r="F194" s="577" t="s">
        <v>1331</v>
      </c>
      <c r="G194" s="578" t="s">
        <v>1332</v>
      </c>
      <c r="H194" s="579" t="s">
        <v>1333</v>
      </c>
      <c r="I194" s="580" t="s">
        <v>1334</v>
      </c>
      <c r="J194" s="579" t="s">
        <v>1335</v>
      </c>
      <c r="K194" s="593" t="s">
        <v>1336</v>
      </c>
      <c r="L194" s="594" t="s">
        <v>1337</v>
      </c>
      <c r="M194" s="580" t="s">
        <v>1338</v>
      </c>
      <c r="N194" s="570" t="s">
        <v>1339</v>
      </c>
      <c r="O194" s="595"/>
    </row>
    <row r="195" ht="15.0" customHeight="1">
      <c r="E195" s="511" t="str">
        <f t="shared" si="7"/>
        <v>goals exact:</v>
      </c>
      <c r="F195" s="577" t="s">
        <v>1340</v>
      </c>
      <c r="G195" s="578" t="s">
        <v>1341</v>
      </c>
      <c r="H195" s="579" t="s">
        <v>1342</v>
      </c>
      <c r="I195" s="580" t="s">
        <v>1343</v>
      </c>
      <c r="J195" s="579" t="s">
        <v>1344</v>
      </c>
      <c r="K195" s="593" t="s">
        <v>1345</v>
      </c>
      <c r="L195" s="594" t="s">
        <v>1346</v>
      </c>
      <c r="M195" s="580" t="s">
        <v>1347</v>
      </c>
      <c r="N195" s="570" t="s">
        <v>1348</v>
      </c>
      <c r="O195" s="595"/>
    </row>
    <row r="196" ht="35.25" customHeight="1">
      <c r="E196" s="511" t="str">
        <f t="shared" si="7"/>
        <v>correct team (knockout phase):</v>
      </c>
      <c r="F196" s="577" t="s">
        <v>1349</v>
      </c>
      <c r="G196" s="578" t="s">
        <v>1350</v>
      </c>
      <c r="H196" s="579" t="s">
        <v>1351</v>
      </c>
      <c r="I196" s="580" t="s">
        <v>1352</v>
      </c>
      <c r="J196" s="579" t="s">
        <v>1353</v>
      </c>
      <c r="K196" s="593" t="s">
        <v>1354</v>
      </c>
      <c r="L196" s="594" t="s">
        <v>1355</v>
      </c>
      <c r="M196" s="580" t="s">
        <v>1356</v>
      </c>
      <c r="N196" s="570" t="s">
        <v>1357</v>
      </c>
      <c r="O196" s="595"/>
    </row>
    <row r="197" ht="121.5" customHeight="1">
      <c r="E197" s="511" t="str">
        <f t="shared" si="7"/>
        <v>For example, to add ten more people, select columns HI through MG and copy them to the right. Finished.
(Remove sheet protection!)</v>
      </c>
      <c r="F197" s="577" t="s">
        <v>1358</v>
      </c>
      <c r="G197" s="578" t="s">
        <v>1359</v>
      </c>
      <c r="H197" s="579" t="s">
        <v>1360</v>
      </c>
      <c r="I197" s="580" t="s">
        <v>1361</v>
      </c>
      <c r="J197" s="579" t="s">
        <v>1362</v>
      </c>
      <c r="K197" s="593" t="s">
        <v>1363</v>
      </c>
      <c r="L197" s="594" t="s">
        <v>1364</v>
      </c>
      <c r="M197" s="580" t="s">
        <v>1365</v>
      </c>
      <c r="N197" s="570" t="s">
        <v>1366</v>
      </c>
      <c r="O197" s="595"/>
    </row>
    <row r="198" ht="107.25" customHeight="1">
      <c r="E198" s="511" t="str">
        <f t="shared" si="7"/>
        <v>To predict the teams in the KO round, enter the team numbers in the yellow fields.</v>
      </c>
      <c r="F198" s="577" t="s">
        <v>1367</v>
      </c>
      <c r="G198" s="578" t="s">
        <v>1368</v>
      </c>
      <c r="H198" s="579" t="s">
        <v>1369</v>
      </c>
      <c r="I198" s="580" t="s">
        <v>1370</v>
      </c>
      <c r="J198" s="579" t="s">
        <v>1371</v>
      </c>
      <c r="K198" s="593" t="s">
        <v>1372</v>
      </c>
      <c r="L198" s="594" t="s">
        <v>1373</v>
      </c>
      <c r="M198" s="580" t="s">
        <v>1374</v>
      </c>
      <c r="N198" s="570" t="s">
        <v>1375</v>
      </c>
      <c r="O198" s="595"/>
    </row>
    <row r="199" ht="123.0" customHeight="1">
      <c r="E199" s="511" t="str">
        <f t="shared" si="7"/>
        <v>The factors for the individual categories and other presettings can be selected on the 'PrSettings' worksheet.</v>
      </c>
      <c r="F199" s="577" t="s">
        <v>1376</v>
      </c>
      <c r="G199" s="578" t="s">
        <v>1377</v>
      </c>
      <c r="H199" s="579" t="s">
        <v>1378</v>
      </c>
      <c r="I199" s="580" t="s">
        <v>1379</v>
      </c>
      <c r="J199" s="579" t="s">
        <v>1380</v>
      </c>
      <c r="K199" s="593" t="s">
        <v>1381</v>
      </c>
      <c r="L199" s="594" t="s">
        <v>1382</v>
      </c>
      <c r="M199" s="580" t="s">
        <v>1383</v>
      </c>
      <c r="N199" s="570" t="s">
        <v>1384</v>
      </c>
      <c r="O199" s="595"/>
    </row>
    <row r="200" ht="14.25" customHeight="1">
      <c r="E200" s="511" t="str">
        <f t="shared" si="7"/>
        <v>Access to file</v>
      </c>
      <c r="F200" s="549" t="s">
        <v>1385</v>
      </c>
      <c r="G200" s="550" t="s">
        <v>1386</v>
      </c>
      <c r="H200" s="551" t="s">
        <v>1387</v>
      </c>
      <c r="I200" s="552" t="s">
        <v>1388</v>
      </c>
      <c r="J200" s="551" t="s">
        <v>1389</v>
      </c>
      <c r="K200" s="555" t="s">
        <v>1390</v>
      </c>
      <c r="L200" s="556" t="s">
        <v>1391</v>
      </c>
      <c r="M200" s="552" t="s">
        <v>1392</v>
      </c>
      <c r="N200" s="553" t="s">
        <v>1393</v>
      </c>
      <c r="O200" s="554"/>
    </row>
    <row r="201" ht="14.25" customHeight="1">
      <c r="E201" s="511" t="str">
        <f t="shared" si="7"/>
        <v>Worksheet</v>
      </c>
      <c r="F201" s="577" t="s">
        <v>1394</v>
      </c>
      <c r="G201" s="578" t="s">
        <v>1395</v>
      </c>
      <c r="H201" s="579" t="s">
        <v>1396</v>
      </c>
      <c r="I201" s="580" t="s">
        <v>1397</v>
      </c>
      <c r="J201" s="579" t="s">
        <v>1398</v>
      </c>
      <c r="K201" s="593" t="s">
        <v>1399</v>
      </c>
      <c r="L201" s="594" t="s">
        <v>1400</v>
      </c>
      <c r="M201" s="580" t="s">
        <v>1401</v>
      </c>
      <c r="N201" s="570" t="s">
        <v>1402</v>
      </c>
      <c r="O201" s="595"/>
    </row>
    <row r="202" ht="14.25" customHeight="1">
      <c r="E202" s="511" t="str">
        <f t="shared" si="7"/>
        <v>Final Winner:</v>
      </c>
      <c r="F202" s="596" t="s">
        <v>1403</v>
      </c>
      <c r="G202" s="597" t="s">
        <v>1404</v>
      </c>
      <c r="H202" s="598" t="s">
        <v>1405</v>
      </c>
      <c r="I202" s="599" t="s">
        <v>1406</v>
      </c>
      <c r="J202" s="598" t="s">
        <v>1407</v>
      </c>
      <c r="K202" s="600" t="s">
        <v>1408</v>
      </c>
      <c r="L202" s="601" t="s">
        <v>1409</v>
      </c>
      <c r="M202" s="599" t="s">
        <v>1410</v>
      </c>
      <c r="N202" s="602" t="s">
        <v>1411</v>
      </c>
      <c r="O202" s="603"/>
    </row>
    <row r="203" ht="14.25" customHeight="1">
      <c r="E203" s="511" t="str">
        <f t="shared" si="7"/>
        <v>Points for goal difference in the event of a draw:</v>
      </c>
      <c r="F203" s="549" t="s">
        <v>1412</v>
      </c>
      <c r="G203" s="550" t="s">
        <v>1413</v>
      </c>
      <c r="H203" s="551" t="s">
        <v>1414</v>
      </c>
      <c r="I203" s="552" t="s">
        <v>1415</v>
      </c>
      <c r="J203" s="551" t="s">
        <v>1416</v>
      </c>
      <c r="K203" s="555" t="s">
        <v>1417</v>
      </c>
      <c r="L203" s="556" t="s">
        <v>1418</v>
      </c>
      <c r="M203" s="552" t="s">
        <v>1419</v>
      </c>
      <c r="N203" s="553" t="s">
        <v>1420</v>
      </c>
      <c r="O203" s="554"/>
    </row>
    <row r="204" ht="14.25" customHeight="1">
      <c r="E204" s="511" t="str">
        <f t="shared" si="7"/>
        <v>yes</v>
      </c>
      <c r="F204" s="549" t="s">
        <v>1421</v>
      </c>
      <c r="G204" s="550" t="s">
        <v>1422</v>
      </c>
      <c r="H204" s="551" t="s">
        <v>1423</v>
      </c>
      <c r="I204" s="552" t="s">
        <v>1424</v>
      </c>
      <c r="J204" s="551" t="s">
        <v>1425</v>
      </c>
      <c r="K204" s="555" t="s">
        <v>1425</v>
      </c>
      <c r="L204" s="556" t="s">
        <v>1426</v>
      </c>
      <c r="M204" s="552" t="s">
        <v>1427</v>
      </c>
      <c r="N204" s="553" t="s">
        <v>1428</v>
      </c>
      <c r="O204" s="554"/>
    </row>
    <row r="205" ht="14.25" customHeight="1">
      <c r="E205" s="511" t="str">
        <f t="shared" si="7"/>
        <v>no</v>
      </c>
      <c r="F205" s="549" t="s">
        <v>1429</v>
      </c>
      <c r="G205" s="550" t="s">
        <v>1429</v>
      </c>
      <c r="H205" s="551" t="s">
        <v>1429</v>
      </c>
      <c r="I205" s="552" t="s">
        <v>1430</v>
      </c>
      <c r="J205" s="551" t="s">
        <v>1431</v>
      </c>
      <c r="K205" s="555" t="s">
        <v>1432</v>
      </c>
      <c r="L205" s="556" t="s">
        <v>1433</v>
      </c>
      <c r="M205" s="552" t="s">
        <v>1434</v>
      </c>
      <c r="N205" s="553" t="s">
        <v>1435</v>
      </c>
      <c r="O205" s="554"/>
    </row>
    <row r="206" ht="14.25" customHeight="1">
      <c r="E206" s="511" t="str">
        <f t="shared" si="7"/>
        <v>Minimum number for 'Many Goals' in the event of a draw:</v>
      </c>
      <c r="F206" s="577" t="s">
        <v>1436</v>
      </c>
      <c r="G206" s="578" t="s">
        <v>1437</v>
      </c>
      <c r="H206" s="579" t="s">
        <v>1438</v>
      </c>
      <c r="I206" s="580" t="s">
        <v>1439</v>
      </c>
      <c r="J206" s="579" t="s">
        <v>1440</v>
      </c>
      <c r="K206" s="593" t="s">
        <v>1441</v>
      </c>
      <c r="L206" s="594" t="s">
        <v>1442</v>
      </c>
      <c r="M206" s="580" t="s">
        <v>1443</v>
      </c>
      <c r="N206" s="570" t="s">
        <v>1444</v>
      </c>
      <c r="O206" s="595"/>
    </row>
    <row r="207" ht="14.25" customHeight="1">
      <c r="E207" s="511" t="str">
        <f t="shared" si="7"/>
        <v>Minimum number for a large goal difference:</v>
      </c>
      <c r="F207" s="577" t="s">
        <v>1445</v>
      </c>
      <c r="G207" s="578" t="s">
        <v>1446</v>
      </c>
      <c r="H207" s="579" t="s">
        <v>1447</v>
      </c>
      <c r="I207" s="580" t="s">
        <v>1448</v>
      </c>
      <c r="J207" s="579" t="s">
        <v>1449</v>
      </c>
      <c r="K207" s="593" t="s">
        <v>1450</v>
      </c>
      <c r="L207" s="594" t="s">
        <v>1451</v>
      </c>
      <c r="M207" s="580" t="s">
        <v>1452</v>
      </c>
      <c r="N207" s="570" t="s">
        <v>1453</v>
      </c>
      <c r="O207" s="595"/>
    </row>
    <row r="208" ht="138.0" customHeight="1">
      <c r="E208" s="511" t="str">
        <f t="shared" si="7"/>
        <v>If many goals have been scored, points can also be awarded for a good approximation of the result. There are 3 cases:</v>
      </c>
      <c r="F208" s="577" t="s">
        <v>1454</v>
      </c>
      <c r="G208" s="578" t="s">
        <v>1455</v>
      </c>
      <c r="H208" s="579" t="s">
        <v>1456</v>
      </c>
      <c r="I208" s="580" t="s">
        <v>1457</v>
      </c>
      <c r="J208" s="579" t="s">
        <v>1458</v>
      </c>
      <c r="K208" s="593" t="s">
        <v>1459</v>
      </c>
      <c r="L208" s="594" t="s">
        <v>1460</v>
      </c>
      <c r="M208" s="580" t="s">
        <v>1461</v>
      </c>
      <c r="N208" s="570" t="s">
        <v>1462</v>
      </c>
      <c r="O208" s="595"/>
    </row>
    <row r="209" ht="53.25" customHeight="1">
      <c r="E209" s="511" t="str">
        <f t="shared" si="7"/>
        <v>a) Deviation of a maximum of 1 goal in a draw
     e.g. 4-4 instead of 5-5</v>
      </c>
      <c r="F209" s="577" t="s">
        <v>1463</v>
      </c>
      <c r="G209" s="578" t="s">
        <v>1464</v>
      </c>
      <c r="H209" s="579" t="s">
        <v>1465</v>
      </c>
      <c r="I209" s="580" t="s">
        <v>1466</v>
      </c>
      <c r="J209" s="579" t="s">
        <v>1467</v>
      </c>
      <c r="K209" s="593" t="s">
        <v>1468</v>
      </c>
      <c r="L209" s="594" t="s">
        <v>1469</v>
      </c>
      <c r="M209" s="580" t="s">
        <v>1470</v>
      </c>
      <c r="N209" s="570" t="s">
        <v>1471</v>
      </c>
      <c r="O209" s="595"/>
    </row>
    <row r="210" ht="53.25" customHeight="1">
      <c r="E210" s="511" t="str">
        <f t="shared" si="7"/>
        <v>b) Deviation of a maximum of 1 goal in the goal difference
     e.g. 4-1 instead of 5-1</v>
      </c>
      <c r="F210" s="577" t="s">
        <v>1472</v>
      </c>
      <c r="G210" s="578" t="s">
        <v>1473</v>
      </c>
      <c r="H210" s="579" t="s">
        <v>1474</v>
      </c>
      <c r="I210" s="580" t="s">
        <v>1475</v>
      </c>
      <c r="J210" s="579" t="s">
        <v>1476</v>
      </c>
      <c r="K210" s="593" t="s">
        <v>1477</v>
      </c>
      <c r="L210" s="594" t="s">
        <v>1478</v>
      </c>
      <c r="M210" s="580" t="s">
        <v>1479</v>
      </c>
      <c r="N210" s="570" t="s">
        <v>1480</v>
      </c>
      <c r="O210" s="595"/>
    </row>
    <row r="211" ht="76.5" customHeight="1">
      <c r="E211" s="511" t="str">
        <f t="shared" si="7"/>
        <v>c) Deviation of a maximum of 1 goal for one team or for both teams. A deviation for both teams must be in the same direction,
     e.g. 5-1 instead of 6-2</v>
      </c>
      <c r="F211" s="577" t="s">
        <v>1481</v>
      </c>
      <c r="G211" s="578" t="s">
        <v>1482</v>
      </c>
      <c r="H211" s="579" t="s">
        <v>1483</v>
      </c>
      <c r="I211" s="580" t="s">
        <v>1484</v>
      </c>
      <c r="J211" s="579" t="s">
        <v>1485</v>
      </c>
      <c r="K211" s="593" t="s">
        <v>1486</v>
      </c>
      <c r="L211" s="594" t="s">
        <v>1487</v>
      </c>
      <c r="M211" s="580" t="s">
        <v>1488</v>
      </c>
      <c r="N211" s="570" t="s">
        <v>1489</v>
      </c>
      <c r="O211" s="595"/>
    </row>
    <row r="212" ht="158.25" customHeight="1">
      <c r="E212" s="511" t="str">
        <f t="shared" si="7"/>
        <v>If you don't want that, you can enter a zero for the relevant factor.
You can also deactivate individual options by entering a minimum of 99.</v>
      </c>
      <c r="F212" s="577" t="s">
        <v>1490</v>
      </c>
      <c r="G212" s="578" t="s">
        <v>1491</v>
      </c>
      <c r="H212" s="579" t="s">
        <v>1492</v>
      </c>
      <c r="I212" s="580" t="s">
        <v>1493</v>
      </c>
      <c r="J212" s="579" t="s">
        <v>1494</v>
      </c>
      <c r="K212" s="593" t="s">
        <v>1495</v>
      </c>
      <c r="L212" s="594" t="s">
        <v>1496</v>
      </c>
      <c r="M212" s="580" t="s">
        <v>1497</v>
      </c>
      <c r="N212" s="570" t="s">
        <v>1498</v>
      </c>
      <c r="O212" s="595"/>
    </row>
    <row r="213" ht="14.25" customHeight="1">
      <c r="E213" s="511"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7" t="s">
        <v>1499</v>
      </c>
      <c r="G213" s="578" t="s">
        <v>1500</v>
      </c>
      <c r="H213" s="579" t="s">
        <v>1501</v>
      </c>
      <c r="I213" s="580" t="s">
        <v>1502</v>
      </c>
      <c r="J213" s="579" t="s">
        <v>1503</v>
      </c>
      <c r="K213" s="593" t="s">
        <v>1504</v>
      </c>
      <c r="L213" s="594" t="s">
        <v>1505</v>
      </c>
      <c r="M213" s="580" t="s">
        <v>1506</v>
      </c>
      <c r="N213" s="570" t="s">
        <v>1507</v>
      </c>
      <c r="O213" s="595"/>
    </row>
    <row r="214" ht="47.25" customHeight="1">
      <c r="E214" s="511" t="str">
        <f t="shared" si="7"/>
        <v>Minimum number for a large sum of goals:</v>
      </c>
      <c r="F214" s="577" t="s">
        <v>1508</v>
      </c>
      <c r="G214" s="578" t="s">
        <v>1509</v>
      </c>
      <c r="H214" s="579" t="s">
        <v>1510</v>
      </c>
      <c r="I214" s="580" t="s">
        <v>1511</v>
      </c>
      <c r="J214" s="579" t="s">
        <v>1512</v>
      </c>
      <c r="K214" s="593" t="s">
        <v>1513</v>
      </c>
      <c r="L214" s="594" t="s">
        <v>1514</v>
      </c>
      <c r="M214" s="580" t="s">
        <v>1515</v>
      </c>
      <c r="N214" s="570" t="s">
        <v>1516</v>
      </c>
      <c r="O214" s="595"/>
    </row>
    <row r="215" ht="257.25" customHeight="1">
      <c r="E215" s="511" t="str">
        <f t="shared" si="7"/>
        <v>In the round of 16, quarter-finals and semi-finals, the result is predicted without a penalty shoot-out. A tie can also be entered. In the final and third-place match, the total score (including penalty shoot-outs) must be entered.</v>
      </c>
      <c r="F215" s="577" t="s">
        <v>1517</v>
      </c>
      <c r="G215" s="578" t="s">
        <v>1518</v>
      </c>
      <c r="H215" s="579" t="s">
        <v>1519</v>
      </c>
      <c r="I215" s="580" t="s">
        <v>1520</v>
      </c>
      <c r="J215" s="579" t="s">
        <v>1521</v>
      </c>
      <c r="K215" s="593" t="s">
        <v>1522</v>
      </c>
      <c r="L215" s="594" t="s">
        <v>1523</v>
      </c>
      <c r="M215" s="580" t="s">
        <v>1524</v>
      </c>
      <c r="N215" s="570" t="s">
        <v>1525</v>
      </c>
      <c r="O215" s="595"/>
    </row>
    <row r="216" ht="19.5" customHeight="1">
      <c r="E216" s="511" t="str">
        <f t="shared" si="7"/>
        <v>Number:</v>
      </c>
      <c r="F216" s="577" t="s">
        <v>1526</v>
      </c>
      <c r="G216" s="578" t="s">
        <v>1527</v>
      </c>
      <c r="H216" s="579" t="s">
        <v>1528</v>
      </c>
      <c r="I216" s="580" t="s">
        <v>1529</v>
      </c>
      <c r="J216" s="579" t="s">
        <v>1530</v>
      </c>
      <c r="K216" s="593" t="s">
        <v>1531</v>
      </c>
      <c r="L216" s="594" t="s">
        <v>1531</v>
      </c>
      <c r="M216" s="580" t="s">
        <v>1527</v>
      </c>
      <c r="N216" s="570" t="s">
        <v>1532</v>
      </c>
      <c r="O216" s="595"/>
    </row>
    <row r="217" ht="27.75" customHeight="1">
      <c r="E217" s="511" t="str">
        <f t="shared" si="7"/>
        <v>European Champion</v>
      </c>
      <c r="F217" s="577" t="s">
        <v>1533</v>
      </c>
      <c r="G217" s="578" t="s">
        <v>1534</v>
      </c>
      <c r="H217" s="579" t="s">
        <v>1535</v>
      </c>
      <c r="I217" s="580" t="s">
        <v>1536</v>
      </c>
      <c r="J217" s="579" t="s">
        <v>1537</v>
      </c>
      <c r="K217" s="593" t="s">
        <v>1538</v>
      </c>
      <c r="L217" s="594" t="s">
        <v>1539</v>
      </c>
      <c r="M217" s="580" t="s">
        <v>1540</v>
      </c>
      <c r="N217" s="570" t="s">
        <v>1541</v>
      </c>
      <c r="O217" s="595"/>
    </row>
    <row r="218" ht="14.25" customHeight="1">
      <c r="E218" s="511" t="str">
        <f t="shared" si="7"/>
        <v/>
      </c>
      <c r="F218" s="582"/>
      <c r="G218" s="583"/>
      <c r="H218" s="584"/>
      <c r="I218" s="585"/>
      <c r="J218" s="584"/>
      <c r="K218" s="604"/>
      <c r="L218" s="605"/>
      <c r="M218" s="585"/>
      <c r="N218" s="588"/>
      <c r="O218" s="589"/>
    </row>
    <row r="219" ht="14.25" customHeight="1">
      <c r="E219" s="511"/>
    </row>
    <row r="220" ht="14.25" customHeight="1">
      <c r="E220" s="511"/>
      <c r="F220" s="546" t="s">
        <v>1542</v>
      </c>
      <c r="G220" s="606"/>
      <c r="H220" s="606"/>
      <c r="I220" s="606"/>
      <c r="J220" s="606"/>
      <c r="K220" s="607"/>
      <c r="L220" s="606"/>
      <c r="M220" s="606"/>
      <c r="N220" s="606"/>
      <c r="O220" s="608"/>
    </row>
    <row r="221" ht="14.25" customHeight="1">
      <c r="E221" s="511" t="str">
        <f t="shared" ref="E221:E233" si="8">IF($C$3,F221,IF($C$11,G221,IF($C$9,H221,IF($C$7,I221,IF($C$8,J221,IF($C$6,K221,IF($C$5,L221,IF($C$10,M221,IF($C$4,N221,IF(O221&lt;&gt;"",O221,F221))))))))))</f>
        <v>Daily schedule</v>
      </c>
      <c r="F221" s="524" t="s">
        <v>1542</v>
      </c>
      <c r="G221" s="525" t="s">
        <v>1543</v>
      </c>
      <c r="H221" s="526" t="s">
        <v>1544</v>
      </c>
      <c r="I221" s="527" t="s">
        <v>1545</v>
      </c>
      <c r="J221" s="526" t="s">
        <v>1546</v>
      </c>
      <c r="K221" s="609" t="s">
        <v>1547</v>
      </c>
      <c r="L221" s="610" t="s">
        <v>1548</v>
      </c>
      <c r="M221" s="527" t="s">
        <v>1549</v>
      </c>
      <c r="N221" s="611" t="s">
        <v>1550</v>
      </c>
      <c r="O221" s="612"/>
    </row>
    <row r="222" ht="14.25" customHeight="1">
      <c r="E222" s="511" t="str">
        <f t="shared" si="8"/>
        <v>Match No.</v>
      </c>
      <c r="F222" s="524" t="s">
        <v>1551</v>
      </c>
      <c r="G222" s="525" t="s">
        <v>1552</v>
      </c>
      <c r="H222" s="526" t="s">
        <v>1553</v>
      </c>
      <c r="I222" s="527" t="s">
        <v>1554</v>
      </c>
      <c r="J222" s="526" t="s">
        <v>1555</v>
      </c>
      <c r="K222" s="609" t="s">
        <v>1556</v>
      </c>
      <c r="L222" s="610" t="s">
        <v>1557</v>
      </c>
      <c r="M222" s="527" t="s">
        <v>1558</v>
      </c>
      <c r="N222" s="611" t="s">
        <v>1559</v>
      </c>
      <c r="O222" s="612"/>
    </row>
    <row r="223" ht="14.25" customHeight="1">
      <c r="E223" s="511" t="str">
        <f t="shared" si="8"/>
        <v>Teams</v>
      </c>
      <c r="F223" s="524" t="s">
        <v>1239</v>
      </c>
      <c r="G223" s="525" t="s">
        <v>1560</v>
      </c>
      <c r="H223" s="526" t="s">
        <v>1561</v>
      </c>
      <c r="I223" s="527" t="s">
        <v>1562</v>
      </c>
      <c r="J223" s="526" t="s">
        <v>1239</v>
      </c>
      <c r="K223" s="609" t="s">
        <v>1239</v>
      </c>
      <c r="L223" s="610" t="s">
        <v>1563</v>
      </c>
      <c r="M223" s="527" t="s">
        <v>1241</v>
      </c>
      <c r="N223" s="611" t="s">
        <v>1564</v>
      </c>
      <c r="O223" s="612"/>
    </row>
    <row r="224" ht="14.25" customHeight="1">
      <c r="E224" s="511" t="str">
        <f t="shared" si="8"/>
        <v>Time</v>
      </c>
      <c r="F224" s="524" t="s">
        <v>1565</v>
      </c>
      <c r="G224" s="525" t="s">
        <v>1566</v>
      </c>
      <c r="H224" s="526" t="s">
        <v>1567</v>
      </c>
      <c r="I224" s="527" t="s">
        <v>1568</v>
      </c>
      <c r="J224" s="526" t="s">
        <v>1569</v>
      </c>
      <c r="K224" s="609" t="s">
        <v>1570</v>
      </c>
      <c r="L224" s="610" t="s">
        <v>1571</v>
      </c>
      <c r="M224" s="527" t="s">
        <v>1567</v>
      </c>
      <c r="N224" s="611" t="s">
        <v>1572</v>
      </c>
      <c r="O224" s="612"/>
    </row>
    <row r="225" ht="14.25" customHeight="1">
      <c r="E225" s="511" t="str">
        <f t="shared" si="8"/>
        <v>Team 1</v>
      </c>
      <c r="F225" s="524" t="s">
        <v>1573</v>
      </c>
      <c r="G225" s="525" t="s">
        <v>1574</v>
      </c>
      <c r="H225" s="526" t="s">
        <v>1575</v>
      </c>
      <c r="I225" s="527" t="s">
        <v>1576</v>
      </c>
      <c r="J225" s="526" t="s">
        <v>1573</v>
      </c>
      <c r="K225" s="609" t="s">
        <v>1573</v>
      </c>
      <c r="L225" s="610" t="s">
        <v>1577</v>
      </c>
      <c r="M225" s="527" t="s">
        <v>1578</v>
      </c>
      <c r="N225" s="611" t="s">
        <v>1579</v>
      </c>
      <c r="O225" s="612"/>
    </row>
    <row r="226" ht="14.25" customHeight="1">
      <c r="E226" s="511" t="str">
        <f t="shared" si="8"/>
        <v>Team 2</v>
      </c>
      <c r="F226" s="524" t="s">
        <v>1580</v>
      </c>
      <c r="G226" s="525" t="s">
        <v>1581</v>
      </c>
      <c r="H226" s="526" t="s">
        <v>1582</v>
      </c>
      <c r="I226" s="527" t="s">
        <v>1583</v>
      </c>
      <c r="J226" s="526" t="s">
        <v>1580</v>
      </c>
      <c r="K226" s="609" t="s">
        <v>1580</v>
      </c>
      <c r="L226" s="610" t="s">
        <v>1584</v>
      </c>
      <c r="M226" s="527" t="s">
        <v>1585</v>
      </c>
      <c r="N226" s="611" t="s">
        <v>1586</v>
      </c>
      <c r="O226" s="612"/>
    </row>
    <row r="227" ht="14.25" customHeight="1">
      <c r="E227" s="511" t="str">
        <f t="shared" si="8"/>
        <v>Round of 16</v>
      </c>
      <c r="F227" s="524" t="s">
        <v>1243</v>
      </c>
      <c r="G227" s="525" t="s">
        <v>1244</v>
      </c>
      <c r="H227" s="526" t="s">
        <v>1245</v>
      </c>
      <c r="I227" s="527" t="s">
        <v>1587</v>
      </c>
      <c r="J227" s="526" t="s">
        <v>1247</v>
      </c>
      <c r="K227" s="613" t="s">
        <v>1248</v>
      </c>
      <c r="L227" s="610" t="s">
        <v>1588</v>
      </c>
      <c r="M227" s="527" t="s">
        <v>1589</v>
      </c>
      <c r="N227" s="611" t="s">
        <v>1251</v>
      </c>
      <c r="O227" s="612"/>
    </row>
    <row r="228" ht="14.25" customHeight="1">
      <c r="E228" s="511" t="str">
        <f t="shared" si="8"/>
        <v>Quarter final</v>
      </c>
      <c r="F228" s="524" t="s">
        <v>1252</v>
      </c>
      <c r="G228" s="525" t="s">
        <v>1253</v>
      </c>
      <c r="H228" s="526" t="s">
        <v>1254</v>
      </c>
      <c r="I228" s="527" t="s">
        <v>1255</v>
      </c>
      <c r="J228" s="526" t="s">
        <v>1256</v>
      </c>
      <c r="K228" s="613" t="s">
        <v>1257</v>
      </c>
      <c r="L228" s="610" t="s">
        <v>1258</v>
      </c>
      <c r="M228" s="527" t="s">
        <v>1590</v>
      </c>
      <c r="N228" s="611" t="s">
        <v>1260</v>
      </c>
      <c r="O228" s="612"/>
    </row>
    <row r="229" ht="14.25" customHeight="1">
      <c r="E229" s="511" t="str">
        <f t="shared" si="8"/>
        <v>Semi-Final</v>
      </c>
      <c r="F229" s="524" t="s">
        <v>1261</v>
      </c>
      <c r="G229" s="525" t="s">
        <v>1262</v>
      </c>
      <c r="H229" s="526" t="s">
        <v>1263</v>
      </c>
      <c r="I229" s="527" t="s">
        <v>1264</v>
      </c>
      <c r="J229" s="526" t="s">
        <v>1265</v>
      </c>
      <c r="K229" s="613" t="s">
        <v>1266</v>
      </c>
      <c r="L229" s="610" t="s">
        <v>1267</v>
      </c>
      <c r="M229" s="527" t="s">
        <v>1591</v>
      </c>
      <c r="N229" s="611" t="s">
        <v>1269</v>
      </c>
      <c r="O229" s="612"/>
    </row>
    <row r="230" ht="14.25" customHeight="1">
      <c r="E230" s="511" t="str">
        <f t="shared" si="8"/>
        <v>Date</v>
      </c>
      <c r="F230" s="524" t="s">
        <v>1592</v>
      </c>
      <c r="G230" s="525" t="s">
        <v>1593</v>
      </c>
      <c r="H230" s="526" t="s">
        <v>1594</v>
      </c>
      <c r="I230" s="527" t="s">
        <v>1592</v>
      </c>
      <c r="J230" s="526" t="s">
        <v>1595</v>
      </c>
      <c r="K230" s="609" t="s">
        <v>1595</v>
      </c>
      <c r="L230" s="610" t="s">
        <v>1596</v>
      </c>
      <c r="M230" s="527" t="s">
        <v>1594</v>
      </c>
      <c r="N230" s="611" t="s">
        <v>1597</v>
      </c>
      <c r="O230" s="612"/>
    </row>
    <row r="231" ht="14.25" customHeight="1">
      <c r="E231" s="511" t="str">
        <f t="shared" si="8"/>
        <v>Color favorites</v>
      </c>
      <c r="F231" s="524" t="s">
        <v>1598</v>
      </c>
      <c r="G231" s="525" t="s">
        <v>1599</v>
      </c>
      <c r="H231" s="526" t="s">
        <v>1600</v>
      </c>
      <c r="I231" s="527" t="s">
        <v>1601</v>
      </c>
      <c r="J231" s="526" t="s">
        <v>1602</v>
      </c>
      <c r="K231" s="609" t="s">
        <v>1603</v>
      </c>
      <c r="L231" s="610" t="s">
        <v>1604</v>
      </c>
      <c r="M231" s="527" t="s">
        <v>1605</v>
      </c>
      <c r="N231" s="611" t="s">
        <v>1606</v>
      </c>
      <c r="O231" s="612"/>
    </row>
    <row r="232" ht="14.25" customHeight="1">
      <c r="E232" s="511" t="str">
        <f t="shared" si="8"/>
        <v>Enter the group code here</v>
      </c>
      <c r="F232" s="614" t="s">
        <v>1607</v>
      </c>
      <c r="G232" s="615" t="s">
        <v>1608</v>
      </c>
      <c r="H232" s="616" t="s">
        <v>1609</v>
      </c>
      <c r="I232" s="617" t="s">
        <v>1610</v>
      </c>
      <c r="J232" s="616" t="s">
        <v>1611</v>
      </c>
      <c r="K232" s="609" t="s">
        <v>1612</v>
      </c>
      <c r="L232" s="618" t="s">
        <v>1613</v>
      </c>
      <c r="M232" s="617" t="s">
        <v>1614</v>
      </c>
      <c r="N232" s="619" t="s">
        <v>1615</v>
      </c>
      <c r="O232" s="612"/>
    </row>
    <row r="233" ht="14.25" customHeight="1">
      <c r="E233" s="511" t="str">
        <f t="shared" si="8"/>
        <v/>
      </c>
      <c r="F233" s="532"/>
      <c r="G233" s="533"/>
      <c r="H233" s="534"/>
      <c r="I233" s="535"/>
      <c r="J233" s="534"/>
      <c r="K233" s="620"/>
      <c r="L233" s="621"/>
      <c r="M233" s="535"/>
      <c r="N233" s="537"/>
      <c r="O233" s="622"/>
    </row>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3" priority="2">
      <formula>$C$3</formula>
    </cfRule>
  </conditionalFormatting>
  <conditionalFormatting sqref="G3:G4">
    <cfRule type="expression" dxfId="13" priority="3">
      <formula>$C$11</formula>
    </cfRule>
  </conditionalFormatting>
  <conditionalFormatting sqref="H3:H4">
    <cfRule type="expression" dxfId="13" priority="4">
      <formula>$C$9</formula>
    </cfRule>
  </conditionalFormatting>
  <conditionalFormatting sqref="I3:I4">
    <cfRule type="expression" dxfId="13" priority="5">
      <formula>$C$7</formula>
    </cfRule>
  </conditionalFormatting>
  <conditionalFormatting sqref="J3:J4">
    <cfRule type="expression" dxfId="13" priority="6">
      <formula>$C$8</formula>
    </cfRule>
  </conditionalFormatting>
  <conditionalFormatting sqref="K3:K4">
    <cfRule type="expression" dxfId="13" priority="7">
      <formula>$C$6</formula>
    </cfRule>
  </conditionalFormatting>
  <conditionalFormatting sqref="L3:L4">
    <cfRule type="expression" dxfId="14" priority="8">
      <formula>$C$5</formula>
    </cfRule>
  </conditionalFormatting>
  <conditionalFormatting sqref="M3:M4">
    <cfRule type="expression" dxfId="14" priority="9">
      <formula>$C$10</formula>
    </cfRule>
  </conditionalFormatting>
  <conditionalFormatting sqref="N3:N4">
    <cfRule type="expression" dxfId="14" priority="10">
      <formula>$C$4</formula>
    </cfRule>
  </conditionalFormatting>
  <conditionalFormatting sqref="O3:O4">
    <cfRule type="expression" dxfId="13"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0"/>
    <col customWidth="1" hidden="1" min="2" max="2" width="11.43"/>
    <col customWidth="1" min="3" max="3" width="11.43"/>
    <col customWidth="1" min="4" max="4" width="13.14"/>
    <col customWidth="1" hidden="1" min="5" max="5" width="5.14"/>
    <col customWidth="1" min="6" max="6" width="11.43"/>
    <col customWidth="1" min="7" max="7" width="20.43"/>
    <col customWidth="1" min="8" max="8" width="15.57"/>
    <col customWidth="1" min="9" max="9" width="17.0"/>
    <col customWidth="1" min="10" max="10" width="20.29"/>
    <col customWidth="1" hidden="1" min="11" max="11" width="25.86"/>
    <col customWidth="1" hidden="1" min="12" max="12" width="15.86"/>
    <col customWidth="1" hidden="1" min="13" max="13" width="16.57"/>
    <col customWidth="1" hidden="1" min="14" max="14" width="16.86"/>
    <col customWidth="1" min="15" max="26" width="8.71"/>
  </cols>
  <sheetData>
    <row r="1" ht="36.75" customHeight="1">
      <c r="A1" s="480" t="str">
        <f>Language!$E$87</f>
        <v>Choose time zone</v>
      </c>
      <c r="G1" s="623" t="str">
        <f>Language!$E$143</f>
        <v>Click here and
choose time zone:</v>
      </c>
      <c r="H1" s="505" t="s">
        <v>1616</v>
      </c>
      <c r="I1" s="506" t="s">
        <v>1617</v>
      </c>
    </row>
    <row r="2" ht="14.25" customHeight="1"/>
    <row r="3" ht="14.25" customHeight="1">
      <c r="C3" s="336"/>
      <c r="D3" s="35"/>
    </row>
    <row r="4" ht="14.25" customHeight="1">
      <c r="B4" s="336">
        <v>-12.0</v>
      </c>
      <c r="C4" s="624" t="s">
        <v>1618</v>
      </c>
      <c r="D4" s="625" t="s">
        <v>1619</v>
      </c>
      <c r="E4" s="153">
        <f t="shared" ref="E4:E39" si="1">$B4/24</f>
        <v>-0.5</v>
      </c>
      <c r="F4" s="626"/>
      <c r="G4" s="627" t="str">
        <f>Language!$E$147</f>
        <v>For daylight saving time, the time zone must be adjusted accordingly (e.g. UTC+2 instead of UTC+1)</v>
      </c>
      <c r="J4" s="628"/>
    </row>
    <row r="5" ht="15.0" customHeight="1">
      <c r="B5" s="336">
        <v>-11.0</v>
      </c>
      <c r="C5" s="624" t="s">
        <v>1620</v>
      </c>
      <c r="D5" s="625"/>
      <c r="E5" s="153">
        <f t="shared" si="1"/>
        <v>-0.4583333333</v>
      </c>
      <c r="J5" s="629"/>
      <c r="K5" s="623" t="str">
        <f>Language!$E$144</f>
        <v>Time zone of
the host country:</v>
      </c>
      <c r="L5" s="630" t="s">
        <v>1616</v>
      </c>
      <c r="M5" s="35"/>
      <c r="N5" s="35"/>
    </row>
    <row r="6" ht="14.25" customHeight="1">
      <c r="B6" s="336">
        <v>-10.0</v>
      </c>
      <c r="C6" s="624" t="s">
        <v>1621</v>
      </c>
      <c r="D6" s="625" t="s">
        <v>1622</v>
      </c>
      <c r="E6" s="153">
        <f t="shared" si="1"/>
        <v>-0.4166666667</v>
      </c>
      <c r="J6" s="629"/>
      <c r="L6" s="631"/>
      <c r="M6" s="35"/>
      <c r="N6" s="35"/>
    </row>
    <row r="7" ht="14.25" customHeight="1">
      <c r="B7" s="336">
        <v>-9.0</v>
      </c>
      <c r="C7" s="624" t="s">
        <v>1623</v>
      </c>
      <c r="D7" s="625" t="s">
        <v>1624</v>
      </c>
      <c r="E7" s="153">
        <f t="shared" si="1"/>
        <v>-0.375</v>
      </c>
      <c r="G7" s="326"/>
      <c r="I7" s="336"/>
      <c r="J7" s="629"/>
      <c r="K7" s="629"/>
      <c r="L7" s="35"/>
      <c r="M7" s="35"/>
      <c r="N7" s="35"/>
    </row>
    <row r="8" ht="14.25" customHeight="1">
      <c r="B8" s="336">
        <v>-8.0</v>
      </c>
      <c r="C8" s="624" t="s">
        <v>1625</v>
      </c>
      <c r="D8" s="625" t="s">
        <v>1626</v>
      </c>
      <c r="E8" s="153">
        <f t="shared" si="1"/>
        <v>-0.3333333333</v>
      </c>
      <c r="I8" s="336"/>
      <c r="J8" s="629"/>
      <c r="K8" s="629"/>
      <c r="L8" s="35"/>
      <c r="M8" s="35"/>
      <c r="N8" s="35"/>
    </row>
    <row r="9" ht="14.25" customHeight="1">
      <c r="B9" s="336">
        <v>-7.0</v>
      </c>
      <c r="C9" s="624" t="s">
        <v>1627</v>
      </c>
      <c r="D9" s="625" t="s">
        <v>1628</v>
      </c>
      <c r="E9" s="153">
        <f t="shared" si="1"/>
        <v>-0.2916666667</v>
      </c>
      <c r="I9" s="336"/>
      <c r="J9" s="629"/>
      <c r="K9" s="629"/>
      <c r="L9" s="35"/>
      <c r="M9" s="35"/>
      <c r="N9" s="35"/>
    </row>
    <row r="10" ht="15.0" customHeight="1">
      <c r="B10" s="336">
        <v>-6.0</v>
      </c>
      <c r="C10" s="624" t="s">
        <v>1629</v>
      </c>
      <c r="D10" s="625" t="s">
        <v>1630</v>
      </c>
      <c r="E10" s="153">
        <f t="shared" si="1"/>
        <v>-0.25</v>
      </c>
      <c r="J10" s="629"/>
      <c r="K10" s="629"/>
      <c r="L10" s="35"/>
      <c r="M10" s="35"/>
      <c r="N10" s="35"/>
    </row>
    <row r="11" ht="14.25" customHeight="1">
      <c r="B11" s="336">
        <v>-5.0</v>
      </c>
      <c r="C11" s="624" t="s">
        <v>1631</v>
      </c>
      <c r="D11" s="625" t="s">
        <v>1632</v>
      </c>
      <c r="E11" s="153">
        <f t="shared" si="1"/>
        <v>-0.2083333333</v>
      </c>
      <c r="J11" s="336"/>
      <c r="K11" s="629"/>
      <c r="L11" s="35"/>
      <c r="M11" s="35"/>
      <c r="N11" s="35"/>
    </row>
    <row r="12" ht="14.25" customHeight="1">
      <c r="B12" s="336">
        <v>-4.0</v>
      </c>
      <c r="C12" s="624" t="s">
        <v>1633</v>
      </c>
      <c r="D12" s="625" t="s">
        <v>1634</v>
      </c>
      <c r="E12" s="153">
        <f t="shared" si="1"/>
        <v>-0.1666666667</v>
      </c>
      <c r="J12" s="629"/>
      <c r="K12" s="629"/>
      <c r="L12" s="35"/>
      <c r="M12" s="35"/>
      <c r="N12" s="35"/>
    </row>
    <row r="13" ht="14.25" customHeight="1">
      <c r="B13" s="336">
        <v>-3.5</v>
      </c>
      <c r="C13" s="624" t="s">
        <v>1635</v>
      </c>
      <c r="D13" s="625" t="s">
        <v>1636</v>
      </c>
      <c r="E13" s="153">
        <f t="shared" si="1"/>
        <v>-0.1458333333</v>
      </c>
      <c r="I13" s="336"/>
      <c r="J13" s="629"/>
      <c r="K13" s="629"/>
      <c r="L13" s="35"/>
      <c r="M13" s="35"/>
      <c r="N13" s="35"/>
    </row>
    <row r="14" ht="14.25" customHeight="1">
      <c r="B14" s="336">
        <v>-3.0</v>
      </c>
      <c r="C14" s="624" t="s">
        <v>1637</v>
      </c>
      <c r="D14" s="625"/>
      <c r="E14" s="153">
        <f t="shared" si="1"/>
        <v>-0.125</v>
      </c>
      <c r="I14" s="336"/>
      <c r="J14" s="629"/>
      <c r="K14" s="629"/>
      <c r="L14" s="35"/>
      <c r="M14" s="35"/>
      <c r="N14" s="35"/>
    </row>
    <row r="15" ht="14.25" customHeight="1">
      <c r="B15" s="336">
        <v>-2.0</v>
      </c>
      <c r="C15" s="624" t="s">
        <v>1638</v>
      </c>
      <c r="D15" s="625"/>
      <c r="E15" s="153">
        <f t="shared" si="1"/>
        <v>-0.08333333333</v>
      </c>
      <c r="I15" s="336"/>
      <c r="J15" s="629"/>
      <c r="K15" s="629"/>
      <c r="L15" s="35"/>
      <c r="M15" s="35"/>
      <c r="N15" s="35"/>
    </row>
    <row r="16" ht="14.25" customHeight="1">
      <c r="B16" s="336">
        <v>-1.0</v>
      </c>
      <c r="C16" s="624" t="s">
        <v>1639</v>
      </c>
      <c r="D16" s="625"/>
      <c r="E16" s="153">
        <f t="shared" si="1"/>
        <v>-0.04166666667</v>
      </c>
      <c r="I16" s="336"/>
      <c r="J16" s="629"/>
      <c r="K16" s="629"/>
      <c r="L16" s="35"/>
      <c r="M16" s="35"/>
      <c r="N16" s="35"/>
    </row>
    <row r="17" ht="14.25" customHeight="1">
      <c r="B17" s="336">
        <v>0.0</v>
      </c>
      <c r="C17" s="624" t="s">
        <v>1640</v>
      </c>
      <c r="D17" s="625" t="s">
        <v>1641</v>
      </c>
      <c r="E17" s="153">
        <f t="shared" si="1"/>
        <v>0</v>
      </c>
      <c r="I17" s="336"/>
      <c r="J17" s="629"/>
      <c r="K17" s="629"/>
      <c r="L17" s="35"/>
      <c r="M17" s="35"/>
      <c r="N17" s="35"/>
    </row>
    <row r="18" ht="14.25" customHeight="1">
      <c r="B18" s="336">
        <v>1.0</v>
      </c>
      <c r="C18" s="624" t="s">
        <v>1642</v>
      </c>
      <c r="D18" s="625" t="s">
        <v>1643</v>
      </c>
      <c r="E18" s="153">
        <f t="shared" si="1"/>
        <v>0.04166666667</v>
      </c>
      <c r="I18" s="632"/>
      <c r="J18" s="336"/>
      <c r="K18" s="629"/>
      <c r="L18" s="35"/>
      <c r="M18" s="35"/>
      <c r="N18" s="35"/>
    </row>
    <row r="19" ht="14.25" customHeight="1">
      <c r="B19" s="336">
        <v>2.0</v>
      </c>
      <c r="C19" s="624" t="s">
        <v>1616</v>
      </c>
      <c r="D19" s="625" t="s">
        <v>1644</v>
      </c>
      <c r="E19" s="153">
        <f t="shared" si="1"/>
        <v>0.08333333333</v>
      </c>
      <c r="I19" s="336"/>
      <c r="J19" s="629"/>
      <c r="K19" s="629"/>
      <c r="L19" s="35"/>
      <c r="M19" s="35"/>
      <c r="N19" s="35"/>
    </row>
    <row r="20" ht="14.25" customHeight="1">
      <c r="B20" s="336">
        <v>3.0</v>
      </c>
      <c r="C20" s="624" t="s">
        <v>1645</v>
      </c>
      <c r="D20" s="625" t="s">
        <v>1646</v>
      </c>
      <c r="E20" s="153">
        <f t="shared" si="1"/>
        <v>0.125</v>
      </c>
      <c r="I20" s="336"/>
      <c r="J20" s="629"/>
      <c r="K20" s="629"/>
      <c r="L20" s="35"/>
      <c r="M20" s="35"/>
      <c r="N20" s="35"/>
    </row>
    <row r="21" ht="14.25" customHeight="1">
      <c r="B21" s="336">
        <v>3.5</v>
      </c>
      <c r="C21" s="624" t="s">
        <v>1647</v>
      </c>
      <c r="D21" s="625" t="s">
        <v>1648</v>
      </c>
      <c r="E21" s="153">
        <f t="shared" si="1"/>
        <v>0.1458333333</v>
      </c>
      <c r="I21" s="336"/>
      <c r="J21" s="629"/>
      <c r="K21" s="629"/>
      <c r="L21" s="35"/>
      <c r="M21" s="35"/>
      <c r="N21" s="35"/>
    </row>
    <row r="22" ht="14.25" customHeight="1">
      <c r="B22" s="336">
        <v>4.0</v>
      </c>
      <c r="C22" s="624" t="s">
        <v>1649</v>
      </c>
      <c r="D22" s="625"/>
      <c r="E22" s="153">
        <f t="shared" si="1"/>
        <v>0.1666666667</v>
      </c>
      <c r="I22" s="336"/>
      <c r="J22" s="629"/>
      <c r="K22" s="629"/>
      <c r="L22" s="35"/>
      <c r="M22" s="35"/>
      <c r="N22" s="35"/>
    </row>
    <row r="23" ht="14.25" customHeight="1">
      <c r="B23" s="336">
        <v>4.5</v>
      </c>
      <c r="C23" s="624" t="s">
        <v>1650</v>
      </c>
      <c r="D23" s="625"/>
      <c r="E23" s="153">
        <f t="shared" si="1"/>
        <v>0.1875</v>
      </c>
      <c r="I23" s="336"/>
      <c r="J23" s="629"/>
      <c r="K23" s="629"/>
      <c r="L23" s="35"/>
      <c r="M23" s="35"/>
      <c r="N23" s="35"/>
    </row>
    <row r="24" ht="14.25" customHeight="1">
      <c r="B24" s="336">
        <v>5.0</v>
      </c>
      <c r="C24" s="624" t="s">
        <v>1651</v>
      </c>
      <c r="D24" s="625"/>
      <c r="E24" s="153">
        <f t="shared" si="1"/>
        <v>0.2083333333</v>
      </c>
      <c r="I24" s="336"/>
      <c r="J24" s="629"/>
      <c r="K24" s="629"/>
      <c r="L24" s="35"/>
      <c r="M24" s="35"/>
      <c r="N24" s="35"/>
    </row>
    <row r="25" ht="14.25" customHeight="1">
      <c r="B25" s="336">
        <v>5.5</v>
      </c>
      <c r="C25" s="624" t="s">
        <v>1652</v>
      </c>
      <c r="D25" s="625" t="s">
        <v>1653</v>
      </c>
      <c r="E25" s="153">
        <f t="shared" si="1"/>
        <v>0.2291666667</v>
      </c>
      <c r="I25" s="632"/>
      <c r="J25" s="336"/>
      <c r="K25" s="629"/>
      <c r="L25" s="35"/>
      <c r="M25" s="35"/>
      <c r="N25" s="35"/>
    </row>
    <row r="26" ht="14.25" customHeight="1">
      <c r="B26" s="336">
        <v>5.75</v>
      </c>
      <c r="C26" s="624" t="s">
        <v>1654</v>
      </c>
      <c r="D26" s="625"/>
      <c r="E26" s="153">
        <f t="shared" si="1"/>
        <v>0.2395833333</v>
      </c>
      <c r="I26" s="336"/>
      <c r="J26" s="629"/>
      <c r="K26" s="629"/>
      <c r="L26" s="35"/>
      <c r="M26" s="35"/>
      <c r="N26" s="35"/>
    </row>
    <row r="27" ht="14.25" customHeight="1">
      <c r="B27" s="336">
        <v>6.0</v>
      </c>
      <c r="C27" s="624" t="s">
        <v>1655</v>
      </c>
      <c r="D27" s="625"/>
      <c r="E27" s="153">
        <f t="shared" si="1"/>
        <v>0.25</v>
      </c>
      <c r="I27" s="336"/>
      <c r="J27" s="629"/>
      <c r="K27" s="629"/>
      <c r="L27" s="35"/>
      <c r="M27" s="35"/>
      <c r="N27" s="35"/>
    </row>
    <row r="28" ht="14.25" customHeight="1">
      <c r="B28" s="336">
        <v>6.5</v>
      </c>
      <c r="C28" s="624" t="s">
        <v>1656</v>
      </c>
      <c r="D28" s="625"/>
      <c r="E28" s="153">
        <f t="shared" si="1"/>
        <v>0.2708333333</v>
      </c>
      <c r="I28" s="336"/>
      <c r="J28" s="629"/>
      <c r="K28" s="629"/>
      <c r="L28" s="35"/>
      <c r="M28" s="35"/>
      <c r="N28" s="35"/>
    </row>
    <row r="29" ht="14.25" customHeight="1">
      <c r="B29" s="336">
        <v>7.0</v>
      </c>
      <c r="C29" s="624" t="s">
        <v>1657</v>
      </c>
      <c r="D29" s="625" t="s">
        <v>1658</v>
      </c>
      <c r="E29" s="153">
        <f t="shared" si="1"/>
        <v>0.2916666667</v>
      </c>
      <c r="I29" s="336"/>
      <c r="J29" s="629"/>
      <c r="K29" s="629"/>
      <c r="L29" s="35"/>
      <c r="M29" s="35"/>
      <c r="N29" s="35"/>
    </row>
    <row r="30" ht="14.25" customHeight="1">
      <c r="B30" s="336">
        <v>8.0</v>
      </c>
      <c r="C30" s="624" t="s">
        <v>1659</v>
      </c>
      <c r="D30" s="625" t="s">
        <v>1660</v>
      </c>
      <c r="E30" s="153">
        <f t="shared" si="1"/>
        <v>0.3333333333</v>
      </c>
      <c r="I30" s="336"/>
      <c r="J30" s="629"/>
      <c r="K30" s="629"/>
      <c r="L30" s="35"/>
      <c r="M30" s="35"/>
      <c r="N30" s="35"/>
    </row>
    <row r="31" ht="14.25" customHeight="1">
      <c r="B31" s="336">
        <v>9.0</v>
      </c>
      <c r="C31" s="624" t="s">
        <v>1661</v>
      </c>
      <c r="D31" s="625" t="s">
        <v>1662</v>
      </c>
      <c r="E31" s="153">
        <f t="shared" si="1"/>
        <v>0.375</v>
      </c>
      <c r="I31" s="336"/>
      <c r="J31" s="629"/>
      <c r="K31" s="629"/>
      <c r="L31" s="35"/>
      <c r="M31" s="35"/>
      <c r="N31" s="35"/>
    </row>
    <row r="32" ht="14.25" customHeight="1">
      <c r="B32" s="336">
        <v>9.5</v>
      </c>
      <c r="C32" s="624" t="s">
        <v>1663</v>
      </c>
      <c r="D32" s="625" t="s">
        <v>1664</v>
      </c>
      <c r="E32" s="153">
        <f t="shared" si="1"/>
        <v>0.3958333333</v>
      </c>
      <c r="I32" s="632"/>
      <c r="J32" s="336"/>
      <c r="K32" s="629"/>
      <c r="L32" s="35"/>
      <c r="M32" s="35"/>
      <c r="N32" s="35"/>
    </row>
    <row r="33" ht="14.25" customHeight="1">
      <c r="B33" s="336">
        <v>10.0</v>
      </c>
      <c r="C33" s="624" t="s">
        <v>1665</v>
      </c>
      <c r="D33" s="625"/>
      <c r="E33" s="153">
        <f t="shared" si="1"/>
        <v>0.4166666667</v>
      </c>
      <c r="I33" s="336"/>
      <c r="J33" s="629"/>
      <c r="K33" s="629"/>
      <c r="L33" s="35"/>
      <c r="M33" s="35"/>
      <c r="N33" s="35"/>
    </row>
    <row r="34" ht="14.25" customHeight="1">
      <c r="B34" s="336">
        <v>10.5</v>
      </c>
      <c r="C34" s="624" t="s">
        <v>1666</v>
      </c>
      <c r="D34" s="625"/>
      <c r="E34" s="153">
        <f t="shared" si="1"/>
        <v>0.4375</v>
      </c>
      <c r="I34" s="336"/>
      <c r="J34" s="629"/>
      <c r="K34" s="629"/>
      <c r="L34" s="35"/>
      <c r="M34" s="35"/>
      <c r="N34" s="35"/>
    </row>
    <row r="35" ht="14.25" customHeight="1">
      <c r="B35" s="336">
        <v>11.0</v>
      </c>
      <c r="C35" s="624" t="s">
        <v>1667</v>
      </c>
      <c r="D35" s="625"/>
      <c r="E35" s="153">
        <f t="shared" si="1"/>
        <v>0.4583333333</v>
      </c>
      <c r="I35" s="336"/>
      <c r="J35" s="629"/>
      <c r="K35" s="629"/>
      <c r="L35" s="35"/>
      <c r="M35" s="35"/>
      <c r="N35" s="35"/>
    </row>
    <row r="36" ht="14.25" customHeight="1">
      <c r="B36" s="336">
        <v>12.0</v>
      </c>
      <c r="C36" s="624" t="s">
        <v>1668</v>
      </c>
      <c r="D36" s="625" t="s">
        <v>1669</v>
      </c>
      <c r="E36" s="153">
        <f t="shared" si="1"/>
        <v>0.5</v>
      </c>
      <c r="I36" s="336"/>
      <c r="J36" s="629"/>
      <c r="K36" s="629"/>
      <c r="L36" s="35"/>
      <c r="M36" s="35"/>
      <c r="N36" s="35"/>
    </row>
    <row r="37" ht="14.25" customHeight="1">
      <c r="B37" s="336">
        <v>12.75</v>
      </c>
      <c r="C37" s="624" t="s">
        <v>1670</v>
      </c>
      <c r="D37" s="625"/>
      <c r="E37" s="153">
        <f t="shared" si="1"/>
        <v>0.53125</v>
      </c>
      <c r="I37" s="336"/>
      <c r="J37" s="629"/>
      <c r="K37" s="629"/>
      <c r="L37" s="35"/>
      <c r="M37" s="35"/>
      <c r="N37" s="35"/>
    </row>
    <row r="38" ht="14.25" customHeight="1">
      <c r="B38" s="336">
        <v>13.0</v>
      </c>
      <c r="C38" s="624" t="s">
        <v>1671</v>
      </c>
      <c r="D38" s="625"/>
      <c r="E38" s="153">
        <f t="shared" si="1"/>
        <v>0.5416666667</v>
      </c>
      <c r="I38" s="336"/>
      <c r="J38" s="629"/>
      <c r="K38" s="629"/>
      <c r="L38" s="35"/>
      <c r="M38" s="35"/>
      <c r="N38" s="35"/>
    </row>
    <row r="39" ht="14.25" customHeight="1">
      <c r="B39" s="336">
        <v>14.0</v>
      </c>
      <c r="C39" s="624" t="s">
        <v>1672</v>
      </c>
      <c r="D39" s="625"/>
      <c r="E39" s="153">
        <f t="shared" si="1"/>
        <v>0.5833333333</v>
      </c>
      <c r="I39" s="632"/>
      <c r="J39" s="629"/>
      <c r="K39" s="629"/>
      <c r="L39" s="35"/>
      <c r="M39" s="35"/>
      <c r="N39" s="35"/>
    </row>
    <row r="40" ht="14.25" customHeight="1">
      <c r="I40" s="336"/>
      <c r="J40" s="629"/>
      <c r="K40" s="629"/>
      <c r="L40" s="35"/>
      <c r="M40" s="35"/>
      <c r="N40" s="35"/>
    </row>
    <row r="41" ht="14.25" customHeight="1">
      <c r="I41" s="336"/>
      <c r="J41" s="629"/>
      <c r="K41" s="629"/>
      <c r="L41" s="35"/>
      <c r="M41" s="35"/>
      <c r="N41" s="35"/>
    </row>
    <row r="42" ht="14.25" hidden="1" customHeight="1">
      <c r="I42" s="336"/>
      <c r="J42" s="629"/>
      <c r="K42" s="629"/>
      <c r="L42" s="35"/>
      <c r="M42" s="35"/>
      <c r="N42" s="35"/>
    </row>
    <row r="43" ht="14.25" hidden="1" customHeight="1">
      <c r="I43" s="336"/>
      <c r="J43" s="629"/>
      <c r="K43" s="629"/>
      <c r="L43" s="35"/>
      <c r="M43" s="35"/>
      <c r="N43" s="35"/>
    </row>
    <row r="44" ht="14.25" hidden="1" customHeight="1">
      <c r="I44" s="336"/>
      <c r="J44" s="629"/>
      <c r="K44" s="629"/>
      <c r="L44" s="35"/>
      <c r="M44" s="35"/>
      <c r="N44" s="35"/>
    </row>
    <row r="45" ht="14.25" hidden="1" customHeight="1">
      <c r="I45" s="336"/>
      <c r="J45" s="629"/>
      <c r="K45" s="629"/>
      <c r="L45" s="35"/>
      <c r="M45" s="35"/>
      <c r="N45" s="35"/>
    </row>
    <row r="46" ht="14.25" hidden="1" customHeight="1">
      <c r="I46" s="632"/>
      <c r="J46" s="336"/>
      <c r="K46" s="629"/>
      <c r="L46" s="35"/>
      <c r="M46" s="35"/>
      <c r="N46" s="35"/>
    </row>
    <row r="47" ht="14.25" hidden="1" customHeight="1">
      <c r="I47" s="336"/>
      <c r="J47" s="629"/>
      <c r="K47" s="629"/>
      <c r="L47" s="35"/>
      <c r="M47" s="35"/>
      <c r="N47" s="35"/>
    </row>
    <row r="48" ht="14.25" hidden="1" customHeight="1">
      <c r="I48" s="336"/>
      <c r="J48" s="629"/>
      <c r="K48" s="629"/>
      <c r="L48" s="35"/>
      <c r="M48" s="35"/>
      <c r="N48" s="35"/>
    </row>
    <row r="49" ht="14.25" hidden="1" customHeight="1">
      <c r="I49" s="336"/>
      <c r="J49" s="629"/>
      <c r="K49" s="629"/>
      <c r="L49" s="35"/>
      <c r="M49" s="35"/>
      <c r="N49" s="35"/>
    </row>
    <row r="50" ht="14.25" hidden="1" customHeight="1">
      <c r="I50" s="336"/>
      <c r="J50" s="629"/>
      <c r="K50" s="629"/>
      <c r="L50" s="35"/>
      <c r="M50" s="35"/>
      <c r="N50" s="35"/>
    </row>
    <row r="51" ht="14.25" hidden="1" customHeight="1">
      <c r="I51" s="336"/>
      <c r="J51" s="629"/>
      <c r="K51" s="629"/>
      <c r="L51" s="35"/>
      <c r="M51" s="35"/>
      <c r="N51" s="35"/>
    </row>
    <row r="52" ht="14.25" hidden="1" customHeight="1">
      <c r="I52" s="336"/>
      <c r="J52" s="629"/>
      <c r="K52" s="629"/>
      <c r="L52" s="35"/>
      <c r="M52" s="35"/>
      <c r="N52" s="35"/>
    </row>
    <row r="53" ht="14.25" hidden="1" customHeight="1">
      <c r="I53" s="632"/>
      <c r="J53" s="336"/>
      <c r="K53" s="629"/>
      <c r="L53" s="35"/>
      <c r="M53" s="35"/>
      <c r="N53" s="35"/>
    </row>
    <row r="54" ht="14.25" hidden="1" customHeight="1">
      <c r="I54" s="336"/>
      <c r="J54" s="629"/>
      <c r="K54" s="629"/>
      <c r="L54" s="35"/>
      <c r="M54" s="35"/>
      <c r="N54" s="35"/>
    </row>
    <row r="55" ht="14.25" hidden="1" customHeight="1">
      <c r="I55" s="336"/>
      <c r="J55" s="629"/>
      <c r="K55" s="629"/>
      <c r="L55" s="35"/>
      <c r="M55" s="35"/>
      <c r="N55" s="35"/>
    </row>
    <row r="56" ht="14.25" hidden="1" customHeight="1">
      <c r="I56" s="336"/>
      <c r="J56" s="629"/>
      <c r="K56" s="629"/>
      <c r="L56" s="35"/>
      <c r="M56" s="35"/>
      <c r="N56" s="35"/>
    </row>
    <row r="57" ht="14.25" hidden="1" customHeight="1">
      <c r="I57" s="336"/>
      <c r="J57" s="629"/>
      <c r="K57" s="629"/>
      <c r="L57" s="35"/>
      <c r="M57" s="35"/>
      <c r="N57" s="35"/>
    </row>
    <row r="58" ht="14.25" hidden="1" customHeight="1">
      <c r="I58" s="336"/>
      <c r="J58" s="629"/>
      <c r="K58" s="629"/>
      <c r="L58" s="35"/>
      <c r="M58" s="35"/>
      <c r="N58" s="35"/>
    </row>
    <row r="59" ht="14.25" hidden="1" customHeight="1">
      <c r="I59" s="336"/>
      <c r="J59" s="629"/>
      <c r="K59" s="629"/>
      <c r="L59" s="35"/>
      <c r="M59" s="35"/>
      <c r="N59" s="35"/>
    </row>
    <row r="60" ht="14.25" hidden="1" customHeight="1">
      <c r="I60" s="222"/>
      <c r="J60" s="336"/>
      <c r="K60" s="629"/>
      <c r="L60" s="35"/>
      <c r="M60" s="35"/>
      <c r="N60" s="35"/>
    </row>
    <row r="61" ht="14.25" hidden="1" customHeight="1">
      <c r="I61" s="336"/>
      <c r="J61" s="629"/>
      <c r="K61" s="629"/>
      <c r="L61" s="35"/>
      <c r="M61" s="35"/>
      <c r="N61" s="35"/>
    </row>
    <row r="62" ht="14.25" hidden="1" customHeight="1">
      <c r="I62" s="336"/>
      <c r="J62" s="629"/>
      <c r="K62" s="629"/>
      <c r="L62" s="35"/>
      <c r="M62" s="35"/>
      <c r="N62" s="35"/>
    </row>
    <row r="63" ht="14.25" hidden="1" customHeight="1">
      <c r="I63" s="336"/>
      <c r="J63" s="629"/>
      <c r="K63" s="629"/>
      <c r="L63" s="35"/>
      <c r="M63" s="35"/>
      <c r="N63" s="35"/>
    </row>
    <row r="64" ht="14.25" hidden="1" customHeight="1">
      <c r="I64" s="336"/>
      <c r="J64" s="629"/>
      <c r="K64" s="629"/>
      <c r="L64" s="35"/>
      <c r="M64" s="35"/>
      <c r="N64" s="35"/>
    </row>
    <row r="65" ht="14.25" hidden="1" customHeight="1">
      <c r="I65" s="336"/>
      <c r="J65" s="629"/>
      <c r="K65" s="629"/>
      <c r="L65" s="35"/>
      <c r="M65" s="35"/>
      <c r="N65" s="35"/>
    </row>
    <row r="66" ht="14.25" hidden="1" customHeight="1">
      <c r="I66" s="336"/>
      <c r="J66" s="629"/>
      <c r="K66" s="629"/>
      <c r="L66" s="35"/>
      <c r="M66" s="35"/>
      <c r="N66" s="35"/>
    </row>
    <row r="67" ht="14.25" hidden="1" customHeight="1">
      <c r="I67" s="336"/>
      <c r="J67" s="629"/>
      <c r="K67" s="629"/>
      <c r="L67" s="35"/>
      <c r="M67" s="35"/>
      <c r="N67" s="35"/>
    </row>
    <row r="68" ht="14.25" hidden="1" customHeight="1">
      <c r="I68" s="336"/>
      <c r="J68" s="629"/>
      <c r="K68" s="629"/>
      <c r="L68" s="35"/>
      <c r="M68" s="35"/>
      <c r="N68" s="35"/>
    </row>
    <row r="69" ht="14.25" hidden="1" customHeight="1">
      <c r="I69" s="222"/>
      <c r="J69" s="336"/>
      <c r="K69" s="629"/>
      <c r="L69" s="35"/>
      <c r="M69" s="35"/>
      <c r="N69" s="35"/>
    </row>
    <row r="70" ht="14.25" hidden="1" customHeight="1">
      <c r="I70" s="336"/>
      <c r="J70" s="629"/>
      <c r="K70" s="629"/>
      <c r="L70" s="35"/>
      <c r="M70" s="35"/>
      <c r="N70" s="35"/>
    </row>
    <row r="71" ht="14.25" hidden="1" customHeight="1">
      <c r="I71" s="336"/>
      <c r="J71" s="629"/>
      <c r="K71" s="629"/>
      <c r="L71" s="35"/>
      <c r="M71" s="35"/>
      <c r="N71" s="35"/>
    </row>
    <row r="72" ht="14.25" hidden="1" customHeight="1">
      <c r="I72" s="336"/>
      <c r="J72" s="629"/>
      <c r="K72" s="629"/>
      <c r="L72" s="35"/>
      <c r="M72" s="35"/>
      <c r="N72" s="35"/>
    </row>
    <row r="73" ht="14.25" hidden="1" customHeight="1">
      <c r="I73" s="336"/>
      <c r="J73" s="629"/>
      <c r="K73" s="629"/>
      <c r="L73" s="35"/>
      <c r="M73" s="35"/>
      <c r="N73" s="35"/>
    </row>
    <row r="74" ht="14.25" hidden="1" customHeight="1">
      <c r="I74" s="222"/>
      <c r="J74" s="336"/>
      <c r="K74" s="629"/>
      <c r="L74" s="35"/>
      <c r="M74" s="35"/>
      <c r="N74" s="35"/>
    </row>
    <row r="75" ht="14.25" hidden="1" customHeight="1">
      <c r="I75" s="336"/>
      <c r="J75" s="629"/>
      <c r="K75" s="629"/>
      <c r="L75" s="35"/>
      <c r="M75" s="35"/>
      <c r="N75" s="35"/>
    </row>
    <row r="76" ht="14.25" hidden="1" customHeight="1">
      <c r="I76" s="336"/>
      <c r="J76" s="629"/>
      <c r="K76" s="629"/>
      <c r="L76" s="35"/>
      <c r="M76" s="35"/>
      <c r="N76" s="35"/>
    </row>
    <row r="77" ht="14.25" hidden="1" customHeight="1">
      <c r="I77" s="222"/>
      <c r="J77" s="336"/>
      <c r="K77" s="629"/>
      <c r="L77" s="35"/>
      <c r="M77" s="35"/>
      <c r="N77" s="35"/>
    </row>
    <row r="78" ht="14.25" hidden="1" customHeight="1">
      <c r="I78" s="336"/>
      <c r="J78" s="629"/>
      <c r="K78" s="629"/>
      <c r="L78" s="35"/>
      <c r="M78" s="35"/>
      <c r="N78" s="35"/>
    </row>
    <row r="79" ht="14.25" hidden="1" customHeight="1">
      <c r="I79" s="222"/>
      <c r="J79" s="336"/>
      <c r="K79" s="629"/>
      <c r="L79" s="35"/>
      <c r="M79" s="35"/>
      <c r="N79" s="35"/>
    </row>
    <row r="80" ht="14.25" hidden="1" customHeight="1">
      <c r="I80" s="336"/>
      <c r="J80" s="629"/>
      <c r="K80" s="629"/>
      <c r="L80" s="35"/>
      <c r="M80" s="35"/>
      <c r="N80" s="35"/>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F1"/>
    <mergeCell ref="G4:I6"/>
    <mergeCell ref="K5:K6"/>
    <mergeCell ref="L5:L6"/>
  </mergeCells>
  <conditionalFormatting sqref="C4:D39">
    <cfRule type="expression" dxfId="15"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8.0"/>
    <col customWidth="1" min="3" max="7" width="11.43"/>
    <col customWidth="1" min="8" max="8" width="16.14"/>
    <col customWidth="1" min="9" max="9" width="15.14"/>
    <col customWidth="1" min="10" max="10" width="6.0"/>
    <col customWidth="1" min="11" max="19" width="11.43"/>
    <col customWidth="1" min="20" max="20" width="6.57"/>
    <col customWidth="1" min="21" max="26" width="8.71"/>
  </cols>
  <sheetData>
    <row r="1" ht="14.25" customHeight="1"/>
    <row r="2" ht="14.25" customHeight="1">
      <c r="B2" s="633"/>
      <c r="C2" s="634" t="s">
        <v>1673</v>
      </c>
      <c r="D2" s="635"/>
      <c r="E2" s="635"/>
      <c r="F2" s="635"/>
      <c r="G2" s="635"/>
      <c r="H2" s="636"/>
      <c r="I2" s="637"/>
      <c r="K2" s="633"/>
      <c r="L2" s="634" t="s">
        <v>1674</v>
      </c>
      <c r="M2" s="635"/>
      <c r="N2" s="635"/>
      <c r="O2" s="635"/>
      <c r="P2" s="635"/>
      <c r="Q2" s="636"/>
      <c r="R2" s="638"/>
      <c r="S2" s="638"/>
      <c r="T2" s="637"/>
    </row>
    <row r="3" ht="14.25" customHeight="1">
      <c r="B3" s="639"/>
      <c r="C3" s="640"/>
      <c r="D3" s="640"/>
      <c r="E3" s="640"/>
      <c r="F3" s="640"/>
      <c r="G3" s="640"/>
      <c r="H3" s="640"/>
      <c r="I3" s="641"/>
      <c r="K3" s="639"/>
      <c r="L3" s="640"/>
      <c r="M3" s="640"/>
      <c r="N3" s="640"/>
      <c r="O3" s="640"/>
      <c r="P3" s="640"/>
      <c r="Q3" s="640"/>
      <c r="R3" s="640"/>
      <c r="S3" s="640"/>
      <c r="T3" s="641"/>
    </row>
    <row r="4" ht="14.25" customHeight="1">
      <c r="B4" s="639"/>
      <c r="C4" s="640"/>
      <c r="D4" s="640"/>
      <c r="E4" s="640"/>
      <c r="F4" s="640"/>
      <c r="G4" s="640"/>
      <c r="H4" s="640"/>
      <c r="I4" s="641"/>
      <c r="K4" s="639"/>
      <c r="L4" s="640"/>
      <c r="M4" s="640"/>
      <c r="N4" s="642"/>
      <c r="O4" s="642"/>
      <c r="P4" s="642"/>
      <c r="Q4" s="642"/>
      <c r="R4" s="642"/>
      <c r="S4" s="642"/>
      <c r="T4" s="641"/>
    </row>
    <row r="5" ht="14.25" customHeight="1">
      <c r="B5" s="639"/>
      <c r="C5" s="643" t="s">
        <v>1675</v>
      </c>
      <c r="D5" s="640"/>
      <c r="E5" s="640"/>
      <c r="F5" s="640"/>
      <c r="G5" s="640"/>
      <c r="H5" s="640"/>
      <c r="I5" s="641"/>
      <c r="K5" s="639"/>
      <c r="L5" s="643" t="s">
        <v>1676</v>
      </c>
      <c r="M5" s="640"/>
      <c r="N5" s="642"/>
      <c r="O5" s="642"/>
      <c r="P5" s="642"/>
      <c r="Q5" s="642"/>
      <c r="R5" s="642"/>
      <c r="S5" s="642"/>
      <c r="T5" s="641"/>
    </row>
    <row r="6" ht="14.25" customHeight="1">
      <c r="B6" s="639"/>
      <c r="C6" s="640"/>
      <c r="D6" s="640"/>
      <c r="E6" s="640"/>
      <c r="F6" s="640"/>
      <c r="G6" s="640"/>
      <c r="H6" s="640"/>
      <c r="I6" s="641"/>
      <c r="K6" s="639"/>
      <c r="L6" s="640"/>
      <c r="M6" s="640"/>
      <c r="N6" s="642"/>
      <c r="O6" s="642"/>
      <c r="P6" s="642"/>
      <c r="Q6" s="642"/>
      <c r="R6" s="642"/>
      <c r="S6" s="642"/>
      <c r="T6" s="641"/>
    </row>
    <row r="7" ht="14.25" customHeight="1">
      <c r="B7" s="639"/>
      <c r="C7" s="644" t="s">
        <v>104</v>
      </c>
      <c r="D7" s="640"/>
      <c r="E7" s="640"/>
      <c r="F7" s="640"/>
      <c r="G7" s="640"/>
      <c r="H7" s="640"/>
      <c r="I7" s="641"/>
      <c r="K7" s="639"/>
      <c r="L7" s="644" t="s">
        <v>104</v>
      </c>
      <c r="M7" s="640"/>
      <c r="N7" s="642"/>
      <c r="O7" s="642"/>
      <c r="P7" s="642"/>
      <c r="Q7" s="642"/>
      <c r="R7" s="642"/>
      <c r="S7" s="642"/>
      <c r="T7" s="641"/>
    </row>
    <row r="8" ht="14.25" customHeight="1">
      <c r="B8" s="639"/>
      <c r="C8" s="640" t="s">
        <v>1677</v>
      </c>
      <c r="D8" s="640"/>
      <c r="E8" s="640"/>
      <c r="F8" s="640"/>
      <c r="G8" s="640"/>
      <c r="H8" s="640"/>
      <c r="I8" s="641"/>
      <c r="K8" s="639"/>
      <c r="L8" s="640" t="s">
        <v>1678</v>
      </c>
      <c r="M8" s="640"/>
      <c r="N8" s="642"/>
      <c r="O8" s="642"/>
      <c r="P8" s="642"/>
      <c r="Q8" s="642"/>
      <c r="R8" s="642"/>
      <c r="S8" s="642"/>
      <c r="T8" s="641"/>
    </row>
    <row r="9" ht="14.25" customHeight="1">
      <c r="B9" s="639"/>
      <c r="C9" s="640"/>
      <c r="D9" s="640"/>
      <c r="E9" s="640"/>
      <c r="F9" s="640"/>
      <c r="G9" s="640"/>
      <c r="H9" s="640"/>
      <c r="I9" s="641"/>
      <c r="K9" s="639"/>
      <c r="L9" s="640"/>
      <c r="M9" s="640"/>
      <c r="N9" s="642"/>
      <c r="O9" s="642"/>
      <c r="P9" s="642"/>
      <c r="Q9" s="642"/>
      <c r="R9" s="642"/>
      <c r="S9" s="642"/>
      <c r="T9" s="641"/>
    </row>
    <row r="10" ht="14.25" customHeight="1">
      <c r="B10" s="639"/>
      <c r="C10" s="644" t="s">
        <v>105</v>
      </c>
      <c r="D10" s="640"/>
      <c r="E10" s="640"/>
      <c r="F10" s="640"/>
      <c r="G10" s="640"/>
      <c r="H10" s="640"/>
      <c r="I10" s="641"/>
      <c r="K10" s="639"/>
      <c r="L10" s="644" t="s">
        <v>105</v>
      </c>
      <c r="M10" s="640"/>
      <c r="N10" s="642"/>
      <c r="O10" s="642"/>
      <c r="P10" s="642"/>
      <c r="Q10" s="642"/>
      <c r="R10" s="642"/>
      <c r="S10" s="642"/>
      <c r="T10" s="641"/>
    </row>
    <row r="11" ht="14.25" customHeight="1">
      <c r="B11" s="639"/>
      <c r="C11" s="640" t="s">
        <v>1679</v>
      </c>
      <c r="D11" s="640"/>
      <c r="E11" s="640"/>
      <c r="F11" s="640"/>
      <c r="G11" s="640"/>
      <c r="H11" s="640"/>
      <c r="I11" s="641"/>
      <c r="K11" s="639"/>
      <c r="L11" s="640" t="s">
        <v>1680</v>
      </c>
      <c r="M11" s="640"/>
      <c r="N11" s="642"/>
      <c r="O11" s="642"/>
      <c r="P11" s="642"/>
      <c r="Q11" s="642"/>
      <c r="R11" s="642"/>
      <c r="S11" s="642"/>
      <c r="T11" s="641"/>
    </row>
    <row r="12" ht="14.25" customHeight="1">
      <c r="B12" s="639"/>
      <c r="C12" s="640"/>
      <c r="D12" s="640"/>
      <c r="E12" s="640"/>
      <c r="F12" s="640"/>
      <c r="G12" s="640"/>
      <c r="H12" s="640"/>
      <c r="I12" s="641"/>
      <c r="K12" s="639"/>
      <c r="L12" s="640"/>
      <c r="M12" s="640"/>
      <c r="N12" s="642"/>
      <c r="O12" s="642"/>
      <c r="P12" s="642"/>
      <c r="Q12" s="642"/>
      <c r="R12" s="642"/>
      <c r="S12" s="642"/>
      <c r="T12" s="641"/>
    </row>
    <row r="13" ht="14.25" customHeight="1">
      <c r="B13" s="639"/>
      <c r="C13" s="644" t="s">
        <v>121</v>
      </c>
      <c r="D13" s="640"/>
      <c r="E13" s="640"/>
      <c r="F13" s="640"/>
      <c r="G13" s="640"/>
      <c r="H13" s="640"/>
      <c r="I13" s="641"/>
      <c r="K13" s="639"/>
      <c r="L13" s="644" t="s">
        <v>121</v>
      </c>
      <c r="M13" s="640"/>
      <c r="N13" s="642"/>
      <c r="O13" s="642"/>
      <c r="P13" s="642"/>
      <c r="Q13" s="642"/>
      <c r="R13" s="642"/>
      <c r="S13" s="642"/>
      <c r="T13" s="641"/>
    </row>
    <row r="14" ht="14.25" customHeight="1">
      <c r="B14" s="639"/>
      <c r="C14" s="640" t="s">
        <v>1681</v>
      </c>
      <c r="D14" s="640"/>
      <c r="E14" s="640"/>
      <c r="F14" s="640"/>
      <c r="G14" s="640"/>
      <c r="H14" s="640"/>
      <c r="I14" s="641"/>
      <c r="K14" s="639"/>
      <c r="L14" s="640" t="s">
        <v>1682</v>
      </c>
      <c r="M14" s="640"/>
      <c r="N14" s="642"/>
      <c r="O14" s="642"/>
      <c r="P14" s="642"/>
      <c r="Q14" s="642"/>
      <c r="R14" s="642"/>
      <c r="S14" s="642"/>
      <c r="T14" s="641"/>
    </row>
    <row r="15" ht="14.25" customHeight="1">
      <c r="B15" s="639"/>
      <c r="C15" s="640" t="s">
        <v>1683</v>
      </c>
      <c r="D15" s="640"/>
      <c r="E15" s="640"/>
      <c r="F15" s="640"/>
      <c r="G15" s="640"/>
      <c r="H15" s="640"/>
      <c r="I15" s="641"/>
      <c r="K15" s="639"/>
      <c r="L15" s="640" t="s">
        <v>1684</v>
      </c>
      <c r="M15" s="640"/>
      <c r="N15" s="642"/>
      <c r="O15" s="642"/>
      <c r="P15" s="642"/>
      <c r="Q15" s="642"/>
      <c r="R15" s="642"/>
      <c r="S15" s="642"/>
      <c r="T15" s="641"/>
    </row>
    <row r="16" ht="14.25" customHeight="1">
      <c r="B16" s="639"/>
      <c r="C16" s="640"/>
      <c r="D16" s="640"/>
      <c r="E16" s="640"/>
      <c r="F16" s="640"/>
      <c r="G16" s="640"/>
      <c r="H16" s="640"/>
      <c r="I16" s="641"/>
      <c r="K16" s="639"/>
      <c r="L16" s="640"/>
      <c r="M16" s="640"/>
      <c r="N16" s="642"/>
      <c r="O16" s="642"/>
      <c r="P16" s="642"/>
      <c r="Q16" s="642"/>
      <c r="R16" s="642"/>
      <c r="S16" s="642"/>
      <c r="T16" s="641"/>
    </row>
    <row r="17" ht="14.25" customHeight="1">
      <c r="B17" s="639"/>
      <c r="C17" s="644" t="s">
        <v>122</v>
      </c>
      <c r="D17" s="640"/>
      <c r="E17" s="640"/>
      <c r="F17" s="640"/>
      <c r="G17" s="640"/>
      <c r="H17" s="640"/>
      <c r="I17" s="641"/>
      <c r="K17" s="639"/>
      <c r="L17" s="644" t="s">
        <v>122</v>
      </c>
      <c r="M17" s="640"/>
      <c r="N17" s="642"/>
      <c r="O17" s="642"/>
      <c r="P17" s="642"/>
      <c r="Q17" s="642"/>
      <c r="R17" s="642"/>
      <c r="S17" s="642"/>
      <c r="T17" s="641"/>
    </row>
    <row r="18" ht="14.25" customHeight="1">
      <c r="B18" s="639"/>
      <c r="C18" s="640" t="s">
        <v>1685</v>
      </c>
      <c r="D18" s="640"/>
      <c r="E18" s="640"/>
      <c r="F18" s="640"/>
      <c r="G18" s="640"/>
      <c r="H18" s="640"/>
      <c r="I18" s="641"/>
      <c r="K18" s="639"/>
      <c r="L18" s="640" t="s">
        <v>1686</v>
      </c>
      <c r="M18" s="640"/>
      <c r="N18" s="642"/>
      <c r="O18" s="642"/>
      <c r="P18" s="642"/>
      <c r="Q18" s="642"/>
      <c r="R18" s="642"/>
      <c r="S18" s="642"/>
      <c r="T18" s="641"/>
    </row>
    <row r="19" ht="14.25" customHeight="1">
      <c r="B19" s="639"/>
      <c r="C19" s="640" t="s">
        <v>1687</v>
      </c>
      <c r="D19" s="640"/>
      <c r="E19" s="640"/>
      <c r="F19" s="640"/>
      <c r="G19" s="640"/>
      <c r="H19" s="640"/>
      <c r="I19" s="641"/>
      <c r="K19" s="639"/>
      <c r="L19" s="640" t="s">
        <v>1688</v>
      </c>
      <c r="M19" s="640"/>
      <c r="N19" s="642"/>
      <c r="O19" s="642"/>
      <c r="P19" s="642"/>
      <c r="Q19" s="642"/>
      <c r="R19" s="642"/>
      <c r="S19" s="642"/>
      <c r="T19" s="641"/>
    </row>
    <row r="20" ht="14.25" customHeight="1">
      <c r="B20" s="639"/>
      <c r="C20" s="640"/>
      <c r="D20" s="640"/>
      <c r="E20" s="640"/>
      <c r="F20" s="640"/>
      <c r="G20" s="640"/>
      <c r="H20" s="640"/>
      <c r="I20" s="641"/>
      <c r="K20" s="639"/>
      <c r="L20" s="640"/>
      <c r="M20" s="640"/>
      <c r="N20" s="642"/>
      <c r="O20" s="642"/>
      <c r="P20" s="642"/>
      <c r="Q20" s="642"/>
      <c r="R20" s="642"/>
      <c r="S20" s="642"/>
      <c r="T20" s="641"/>
    </row>
    <row r="21" ht="14.25" customHeight="1">
      <c r="B21" s="639"/>
      <c r="C21" s="640"/>
      <c r="D21" s="640"/>
      <c r="E21" s="640"/>
      <c r="F21" s="640"/>
      <c r="G21" s="640"/>
      <c r="H21" s="640"/>
      <c r="I21" s="641"/>
      <c r="K21" s="639"/>
      <c r="L21" s="640"/>
      <c r="M21" s="640"/>
      <c r="N21" s="642"/>
      <c r="O21" s="642"/>
      <c r="P21" s="642"/>
      <c r="Q21" s="642"/>
      <c r="R21" s="642"/>
      <c r="S21" s="642"/>
      <c r="T21" s="641"/>
    </row>
    <row r="22" ht="14.25" customHeight="1">
      <c r="B22" s="639"/>
      <c r="C22" s="643" t="s">
        <v>1689</v>
      </c>
      <c r="D22" s="640"/>
      <c r="E22" s="640"/>
      <c r="F22" s="640"/>
      <c r="G22" s="640"/>
      <c r="H22" s="640"/>
      <c r="I22" s="641"/>
      <c r="K22" s="639"/>
      <c r="L22" s="643" t="s">
        <v>1690</v>
      </c>
      <c r="M22" s="640"/>
      <c r="N22" s="642"/>
      <c r="O22" s="642"/>
      <c r="P22" s="642"/>
      <c r="Q22" s="642"/>
      <c r="R22" s="642"/>
      <c r="S22" s="642"/>
      <c r="T22" s="641"/>
    </row>
    <row r="23" ht="14.25" customHeight="1">
      <c r="B23" s="639"/>
      <c r="C23" s="640"/>
      <c r="D23" s="640"/>
      <c r="E23" s="640"/>
      <c r="F23" s="640"/>
      <c r="G23" s="640"/>
      <c r="H23" s="640"/>
      <c r="I23" s="641"/>
      <c r="K23" s="639"/>
      <c r="L23" s="640"/>
      <c r="M23" s="640"/>
      <c r="N23" s="642"/>
      <c r="O23" s="642"/>
      <c r="P23" s="642"/>
      <c r="Q23" s="642"/>
      <c r="R23" s="642"/>
      <c r="S23" s="642"/>
      <c r="T23" s="641"/>
    </row>
    <row r="24" ht="14.25" customHeight="1">
      <c r="B24" s="639"/>
      <c r="C24" s="640" t="s">
        <v>1691</v>
      </c>
      <c r="D24" s="640"/>
      <c r="E24" s="640"/>
      <c r="F24" s="640"/>
      <c r="G24" s="640"/>
      <c r="H24" s="640"/>
      <c r="I24" s="641"/>
      <c r="K24" s="639"/>
      <c r="L24" s="640" t="s">
        <v>1692</v>
      </c>
      <c r="M24" s="640"/>
      <c r="N24" s="640"/>
      <c r="O24" s="640"/>
      <c r="P24" s="640"/>
      <c r="Q24" s="640"/>
      <c r="R24" s="640"/>
      <c r="S24" s="640"/>
      <c r="T24" s="641"/>
    </row>
    <row r="25" ht="14.25" customHeight="1">
      <c r="B25" s="639"/>
      <c r="C25" s="640" t="s">
        <v>1693</v>
      </c>
      <c r="D25" s="640"/>
      <c r="E25" s="640"/>
      <c r="F25" s="640"/>
      <c r="G25" s="640"/>
      <c r="H25" s="640"/>
      <c r="I25" s="641"/>
      <c r="K25" s="639"/>
      <c r="L25" s="640" t="s">
        <v>1694</v>
      </c>
      <c r="M25" s="640"/>
      <c r="N25" s="640"/>
      <c r="O25" s="640"/>
      <c r="P25" s="640"/>
      <c r="Q25" s="640"/>
      <c r="R25" s="640"/>
      <c r="S25" s="640"/>
      <c r="T25" s="641"/>
    </row>
    <row r="26" ht="14.25" customHeight="1">
      <c r="B26" s="639"/>
      <c r="C26" s="640"/>
      <c r="D26" s="640"/>
      <c r="E26" s="640"/>
      <c r="F26" s="640"/>
      <c r="G26" s="640"/>
      <c r="H26" s="640"/>
      <c r="I26" s="641"/>
      <c r="K26" s="639"/>
      <c r="L26" s="640"/>
      <c r="M26" s="640"/>
      <c r="N26" s="640"/>
      <c r="O26" s="640"/>
      <c r="P26" s="640"/>
      <c r="Q26" s="640"/>
      <c r="R26" s="640"/>
      <c r="S26" s="640"/>
      <c r="T26" s="641"/>
    </row>
    <row r="27" ht="14.25" customHeight="1">
      <c r="B27" s="639"/>
      <c r="C27" s="640"/>
      <c r="D27" s="640"/>
      <c r="E27" s="640"/>
      <c r="F27" s="640"/>
      <c r="G27" s="640"/>
      <c r="H27" s="640"/>
      <c r="I27" s="641"/>
      <c r="K27" s="639"/>
      <c r="L27" s="640"/>
      <c r="M27" s="640"/>
      <c r="N27" s="640"/>
      <c r="O27" s="640"/>
      <c r="P27" s="640"/>
      <c r="Q27" s="640"/>
      <c r="R27" s="640"/>
      <c r="S27" s="640"/>
      <c r="T27" s="641"/>
    </row>
    <row r="28" ht="14.25" customHeight="1">
      <c r="B28" s="639"/>
      <c r="C28" s="643" t="s">
        <v>1695</v>
      </c>
      <c r="D28" s="640"/>
      <c r="E28" s="640"/>
      <c r="F28" s="640"/>
      <c r="G28" s="640"/>
      <c r="H28" s="640"/>
      <c r="I28" s="641"/>
      <c r="K28" s="639"/>
      <c r="L28" s="643" t="s">
        <v>1696</v>
      </c>
      <c r="M28" s="640"/>
      <c r="N28" s="640"/>
      <c r="O28" s="640"/>
      <c r="P28" s="640"/>
      <c r="Q28" s="640"/>
      <c r="R28" s="640"/>
      <c r="S28" s="640"/>
      <c r="T28" s="641"/>
    </row>
    <row r="29" ht="14.25" customHeight="1">
      <c r="B29" s="639"/>
      <c r="C29" s="640"/>
      <c r="D29" s="640"/>
      <c r="E29" s="640"/>
      <c r="F29" s="640"/>
      <c r="G29" s="640"/>
      <c r="H29" s="640"/>
      <c r="I29" s="641"/>
      <c r="K29" s="639"/>
      <c r="L29" s="640"/>
      <c r="M29" s="640"/>
      <c r="N29" s="640"/>
      <c r="O29" s="640"/>
      <c r="P29" s="640"/>
      <c r="Q29" s="640"/>
      <c r="R29" s="640"/>
      <c r="S29" s="640"/>
      <c r="T29" s="641"/>
    </row>
    <row r="30" ht="14.25" customHeight="1">
      <c r="B30" s="639"/>
      <c r="C30" s="640" t="s">
        <v>1697</v>
      </c>
      <c r="D30" s="640"/>
      <c r="E30" s="640"/>
      <c r="F30" s="640"/>
      <c r="G30" s="640"/>
      <c r="H30" s="640"/>
      <c r="I30" s="641"/>
      <c r="K30" s="639"/>
      <c r="L30" s="640" t="s">
        <v>1698</v>
      </c>
      <c r="M30" s="640"/>
      <c r="N30" s="640"/>
      <c r="O30" s="640"/>
      <c r="P30" s="640"/>
      <c r="Q30" s="640"/>
      <c r="R30" s="640"/>
      <c r="S30" s="640"/>
      <c r="T30" s="641"/>
    </row>
    <row r="31" ht="14.25" customHeight="1">
      <c r="B31" s="639"/>
      <c r="C31" s="640" t="s">
        <v>1699</v>
      </c>
      <c r="D31" s="640"/>
      <c r="E31" s="640"/>
      <c r="F31" s="640"/>
      <c r="G31" s="640"/>
      <c r="H31" s="640"/>
      <c r="I31" s="641"/>
      <c r="K31" s="639"/>
      <c r="L31" s="640" t="s">
        <v>1700</v>
      </c>
      <c r="M31" s="640"/>
      <c r="N31" s="640"/>
      <c r="O31" s="640"/>
      <c r="P31" s="640"/>
      <c r="Q31" s="640"/>
      <c r="R31" s="640"/>
      <c r="S31" s="640"/>
      <c r="T31" s="641"/>
    </row>
    <row r="32" ht="14.25" customHeight="1">
      <c r="B32" s="639"/>
      <c r="C32" s="640"/>
      <c r="D32" s="640"/>
      <c r="E32" s="642"/>
      <c r="F32" s="642"/>
      <c r="G32" s="642"/>
      <c r="H32" s="642"/>
      <c r="I32" s="645"/>
      <c r="J32" s="31"/>
      <c r="K32" s="639"/>
      <c r="L32" s="640"/>
      <c r="M32" s="640"/>
      <c r="N32" s="642"/>
      <c r="O32" s="642"/>
      <c r="P32" s="642"/>
      <c r="Q32" s="642"/>
      <c r="R32" s="642"/>
      <c r="S32" s="642"/>
      <c r="T32" s="641"/>
    </row>
    <row r="33" ht="14.25" customHeight="1">
      <c r="B33" s="639"/>
      <c r="C33" s="644"/>
      <c r="D33" s="640"/>
      <c r="E33" s="642"/>
      <c r="F33" s="642"/>
      <c r="G33" s="642"/>
      <c r="H33" s="642"/>
      <c r="I33" s="645"/>
      <c r="J33" s="31"/>
      <c r="K33" s="639"/>
      <c r="L33" s="644"/>
      <c r="M33" s="640"/>
      <c r="N33" s="642"/>
      <c r="O33" s="642"/>
      <c r="P33" s="642"/>
      <c r="Q33" s="642"/>
      <c r="R33" s="642"/>
      <c r="S33" s="642"/>
      <c r="T33" s="641"/>
    </row>
    <row r="34" ht="14.25" customHeight="1">
      <c r="B34" s="639"/>
      <c r="C34" s="643" t="s">
        <v>1701</v>
      </c>
      <c r="D34" s="640"/>
      <c r="E34" s="640"/>
      <c r="F34" s="640"/>
      <c r="G34" s="640"/>
      <c r="H34" s="640"/>
      <c r="I34" s="641"/>
      <c r="K34" s="639"/>
      <c r="L34" s="643" t="s">
        <v>1702</v>
      </c>
      <c r="M34" s="640"/>
      <c r="N34" s="640"/>
      <c r="O34" s="640"/>
      <c r="P34" s="640"/>
      <c r="Q34" s="640"/>
      <c r="R34" s="640"/>
      <c r="S34" s="640"/>
      <c r="T34" s="641"/>
    </row>
    <row r="35" ht="14.25" customHeight="1">
      <c r="B35" s="639"/>
      <c r="C35" s="640"/>
      <c r="D35" s="640"/>
      <c r="E35" s="640"/>
      <c r="F35" s="640"/>
      <c r="G35" s="640"/>
      <c r="H35" s="640"/>
      <c r="I35" s="641"/>
      <c r="K35" s="639"/>
      <c r="L35" s="640"/>
      <c r="M35" s="640"/>
      <c r="N35" s="640"/>
      <c r="O35" s="640"/>
      <c r="P35" s="640"/>
      <c r="Q35" s="640"/>
      <c r="R35" s="640"/>
      <c r="S35" s="640"/>
      <c r="T35" s="641"/>
    </row>
    <row r="36" ht="14.25" customHeight="1">
      <c r="B36" s="639"/>
      <c r="C36" s="640" t="s">
        <v>1703</v>
      </c>
      <c r="D36" s="640"/>
      <c r="E36" s="640"/>
      <c r="F36" s="640"/>
      <c r="G36" s="640"/>
      <c r="H36" s="640"/>
      <c r="I36" s="641"/>
      <c r="K36" s="639"/>
      <c r="L36" s="640" t="s">
        <v>1704</v>
      </c>
      <c r="M36" s="640"/>
      <c r="N36" s="640"/>
      <c r="O36" s="640"/>
      <c r="P36" s="640"/>
      <c r="Q36" s="640"/>
      <c r="R36" s="640"/>
      <c r="S36" s="640"/>
      <c r="T36" s="641"/>
    </row>
    <row r="37" ht="14.25" customHeight="1">
      <c r="B37" s="639"/>
      <c r="C37" s="640" t="s">
        <v>1705</v>
      </c>
      <c r="D37" s="640"/>
      <c r="E37" s="640"/>
      <c r="F37" s="640"/>
      <c r="G37" s="640"/>
      <c r="H37" s="640"/>
      <c r="I37" s="641"/>
      <c r="K37" s="639"/>
      <c r="L37" s="640" t="s">
        <v>1706</v>
      </c>
      <c r="M37" s="640"/>
      <c r="N37" s="640"/>
      <c r="O37" s="640"/>
      <c r="P37" s="640"/>
      <c r="Q37" s="640"/>
      <c r="R37" s="640"/>
      <c r="S37" s="640"/>
      <c r="T37" s="641"/>
    </row>
    <row r="38" ht="14.25" customHeight="1">
      <c r="B38" s="639"/>
      <c r="C38" s="640" t="s">
        <v>1707</v>
      </c>
      <c r="D38" s="640"/>
      <c r="E38" s="642"/>
      <c r="F38" s="642"/>
      <c r="G38" s="642"/>
      <c r="H38" s="642"/>
      <c r="I38" s="645"/>
      <c r="J38" s="31"/>
      <c r="K38" s="639"/>
      <c r="L38" s="640" t="s">
        <v>1708</v>
      </c>
      <c r="M38" s="640"/>
      <c r="N38" s="642"/>
      <c r="O38" s="642"/>
      <c r="P38" s="642"/>
      <c r="Q38" s="642"/>
      <c r="R38" s="642"/>
      <c r="S38" s="642"/>
      <c r="T38" s="641"/>
    </row>
    <row r="39" ht="14.25" customHeight="1">
      <c r="B39" s="639"/>
      <c r="C39" s="640" t="s">
        <v>1709</v>
      </c>
      <c r="D39" s="640"/>
      <c r="E39" s="642"/>
      <c r="F39" s="642"/>
      <c r="G39" s="642"/>
      <c r="H39" s="642"/>
      <c r="I39" s="645"/>
      <c r="J39" s="31"/>
      <c r="K39" s="639"/>
      <c r="L39" s="640" t="s">
        <v>1710</v>
      </c>
      <c r="M39" s="640"/>
      <c r="N39" s="642"/>
      <c r="O39" s="642"/>
      <c r="P39" s="642"/>
      <c r="Q39" s="642"/>
      <c r="R39" s="642"/>
      <c r="S39" s="642"/>
      <c r="T39" s="641"/>
    </row>
    <row r="40" ht="14.25" customHeight="1">
      <c r="B40" s="646"/>
      <c r="C40" s="647"/>
      <c r="D40" s="647"/>
      <c r="E40" s="648"/>
      <c r="F40" s="648"/>
      <c r="G40" s="648"/>
      <c r="H40" s="648"/>
      <c r="I40" s="649"/>
      <c r="J40" s="31"/>
      <c r="K40" s="646"/>
      <c r="L40" s="647"/>
      <c r="M40" s="647"/>
      <c r="N40" s="648"/>
      <c r="O40" s="648"/>
      <c r="P40" s="648"/>
      <c r="Q40" s="648"/>
      <c r="R40" s="648"/>
      <c r="S40" s="648"/>
      <c r="T40" s="650"/>
    </row>
    <row r="41" ht="14.25" customHeight="1">
      <c r="E41" s="31"/>
      <c r="F41" s="31"/>
      <c r="G41" s="31"/>
      <c r="H41" s="31"/>
      <c r="I41" s="31"/>
      <c r="J41" s="31"/>
      <c r="N41" s="31"/>
      <c r="O41" s="31"/>
      <c r="P41" s="31"/>
      <c r="Q41" s="31"/>
      <c r="R41" s="31"/>
      <c r="S41" s="31"/>
    </row>
    <row r="42" ht="14.25" hidden="1" customHeight="1">
      <c r="C42" s="222"/>
      <c r="E42" s="31"/>
      <c r="F42" s="31"/>
      <c r="G42" s="31"/>
      <c r="H42" s="31"/>
      <c r="I42" s="31"/>
      <c r="J42" s="31"/>
      <c r="L42" s="222"/>
      <c r="N42" s="31"/>
      <c r="O42" s="31"/>
      <c r="P42" s="31"/>
      <c r="Q42" s="31"/>
      <c r="R42" s="31"/>
      <c r="S42" s="31"/>
    </row>
    <row r="43" ht="14.25" hidden="1" customHeight="1">
      <c r="C43" s="222"/>
      <c r="E43" s="31"/>
      <c r="F43" s="31"/>
      <c r="G43" s="31"/>
      <c r="H43" s="31"/>
      <c r="I43" s="31"/>
      <c r="J43" s="31"/>
      <c r="L43" s="222"/>
      <c r="N43" s="31"/>
      <c r="O43" s="31"/>
      <c r="P43" s="31"/>
      <c r="Q43" s="31"/>
      <c r="R43" s="31"/>
      <c r="S43" s="31"/>
    </row>
    <row r="44" ht="14.25" hidden="1" customHeight="1">
      <c r="E44" s="31"/>
      <c r="F44" s="31"/>
      <c r="G44" s="31"/>
      <c r="H44" s="31"/>
      <c r="I44" s="31"/>
      <c r="J44" s="31"/>
      <c r="N44" s="31"/>
      <c r="O44" s="31"/>
      <c r="P44" s="31"/>
      <c r="Q44" s="31"/>
      <c r="R44" s="31"/>
      <c r="S44" s="31"/>
    </row>
    <row r="45" ht="14.25" hidden="1" customHeight="1">
      <c r="E45" s="31"/>
      <c r="F45" s="31"/>
      <c r="G45" s="31"/>
      <c r="H45" s="31"/>
      <c r="I45" s="31"/>
      <c r="J45" s="31"/>
      <c r="N45" s="31"/>
      <c r="O45" s="31"/>
      <c r="P45" s="31"/>
      <c r="Q45" s="31"/>
      <c r="R45" s="31"/>
      <c r="S45" s="31"/>
    </row>
    <row r="46" ht="14.25" hidden="1" customHeight="1">
      <c r="E46" s="31"/>
      <c r="F46" s="31"/>
      <c r="G46" s="31"/>
      <c r="H46" s="31"/>
      <c r="I46" s="31"/>
      <c r="J46" s="31"/>
      <c r="N46" s="31"/>
      <c r="O46" s="31"/>
      <c r="P46" s="31"/>
      <c r="Q46" s="31"/>
      <c r="R46" s="31"/>
      <c r="S46" s="31"/>
    </row>
    <row r="47" ht="14.25" hidden="1" customHeight="1">
      <c r="C47" s="222"/>
      <c r="E47" s="31"/>
      <c r="F47" s="31"/>
      <c r="G47" s="31"/>
      <c r="H47" s="31"/>
      <c r="I47" s="31"/>
      <c r="J47" s="31"/>
      <c r="L47" s="222"/>
      <c r="N47" s="31"/>
      <c r="O47" s="31"/>
      <c r="P47" s="31"/>
      <c r="Q47" s="31"/>
      <c r="R47" s="31"/>
      <c r="S47" s="31"/>
    </row>
    <row r="48" ht="14.25" hidden="1" customHeight="1">
      <c r="E48" s="31"/>
      <c r="F48" s="31"/>
      <c r="G48" s="31"/>
      <c r="H48" s="31"/>
      <c r="I48" s="31"/>
      <c r="J48" s="31"/>
      <c r="N48" s="31"/>
      <c r="O48" s="31"/>
      <c r="P48" s="31"/>
      <c r="Q48" s="31"/>
      <c r="R48" s="31"/>
      <c r="S48" s="31"/>
    </row>
    <row r="49" ht="14.25" hidden="1" customHeight="1">
      <c r="E49" s="31"/>
      <c r="F49" s="31"/>
      <c r="G49" s="31"/>
      <c r="H49" s="31"/>
      <c r="I49" s="31"/>
      <c r="J49" s="31"/>
      <c r="N49" s="31"/>
      <c r="O49" s="31"/>
      <c r="P49" s="31"/>
      <c r="Q49" s="31"/>
      <c r="R49" s="31"/>
      <c r="S49" s="31"/>
    </row>
    <row r="50" ht="14.25" hidden="1" customHeight="1">
      <c r="C50" s="222"/>
      <c r="E50" s="31"/>
      <c r="F50" s="31"/>
      <c r="G50" s="31"/>
      <c r="H50" s="31"/>
      <c r="I50" s="31"/>
      <c r="J50" s="31"/>
      <c r="L50" s="222"/>
      <c r="N50" s="31"/>
      <c r="O50" s="31"/>
      <c r="P50" s="31"/>
      <c r="Q50" s="31"/>
      <c r="R50" s="31"/>
      <c r="S50" s="31"/>
    </row>
    <row r="51" ht="14.25" hidden="1" customHeight="1">
      <c r="C51" s="511"/>
      <c r="E51" s="31"/>
      <c r="F51" s="31"/>
      <c r="G51" s="31"/>
      <c r="H51" s="31"/>
      <c r="I51" s="31"/>
      <c r="J51" s="31"/>
      <c r="L51" s="511"/>
      <c r="N51" s="31"/>
      <c r="O51" s="31"/>
      <c r="P51" s="31"/>
      <c r="Q51" s="31"/>
      <c r="R51" s="31"/>
      <c r="S51" s="31"/>
    </row>
    <row r="52" ht="14.25" hidden="1" customHeight="1">
      <c r="E52" s="31"/>
      <c r="F52" s="31"/>
      <c r="G52" s="31"/>
      <c r="H52" s="31"/>
      <c r="I52" s="31"/>
      <c r="J52" s="31"/>
      <c r="N52" s="31"/>
      <c r="O52" s="31"/>
      <c r="P52" s="31"/>
      <c r="Q52" s="31"/>
      <c r="R52" s="31"/>
      <c r="S52" s="31"/>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43"/>
    <col customWidth="1" min="3" max="3" width="14.0"/>
    <col customWidth="1" min="4" max="4" width="7.86"/>
    <col customWidth="1" min="5" max="5" width="7.71"/>
    <col customWidth="1" min="6" max="6" width="5.0"/>
    <col customWidth="1" min="7" max="8" width="5.43"/>
    <col customWidth="1" min="9" max="9" width="17.57"/>
    <col customWidth="1" min="10" max="10" width="10.86"/>
    <col customWidth="1" min="11" max="11" width="7.86"/>
    <col customWidth="1" min="12" max="13" width="11.43"/>
    <col customWidth="1" min="14" max="14" width="4.29"/>
    <col customWidth="1" min="15" max="15" width="4.57"/>
    <col customWidth="1" min="16" max="16" width="0.86"/>
    <col customWidth="1" min="17" max="17" width="3.57"/>
    <col customWidth="1" min="18" max="26" width="10.86"/>
  </cols>
  <sheetData>
    <row r="1" ht="14.25" customHeight="1">
      <c r="B1" s="133"/>
      <c r="C1" s="651" t="str">
        <f>Language!$E$128</f>
        <v>Third in the group</v>
      </c>
    </row>
    <row r="2" ht="38.25" customHeight="1">
      <c r="B2" s="133"/>
    </row>
    <row r="3" ht="14.25" customHeight="1">
      <c r="A3" s="652"/>
      <c r="B3" s="653"/>
      <c r="C3" s="654"/>
      <c r="D3" s="655" t="s">
        <v>635</v>
      </c>
      <c r="E3" s="655" t="s">
        <v>117</v>
      </c>
      <c r="F3" s="655" t="s">
        <v>1711</v>
      </c>
      <c r="G3" s="655" t="s">
        <v>1712</v>
      </c>
      <c r="H3" s="655" t="s">
        <v>655</v>
      </c>
      <c r="I3" s="655" t="s">
        <v>1713</v>
      </c>
      <c r="J3" s="655" t="s">
        <v>633</v>
      </c>
      <c r="K3" s="655"/>
      <c r="L3" s="655" t="s">
        <v>1714</v>
      </c>
      <c r="M3" s="655" t="s">
        <v>1715</v>
      </c>
    </row>
    <row r="4" ht="14.25" customHeight="1">
      <c r="A4" s="133"/>
      <c r="B4" s="133" t="s">
        <v>104</v>
      </c>
      <c r="C4" s="153" t="str">
        <f>GrpA!P$13</f>
        <v>Switzerland</v>
      </c>
      <c r="D4" s="133">
        <f>GrpA!Q$13</f>
        <v>4</v>
      </c>
      <c r="E4" s="133">
        <f>GrpA!R$13</f>
        <v>0</v>
      </c>
      <c r="F4" s="133">
        <f>GrpA!S$13</f>
        <v>2</v>
      </c>
      <c r="G4" s="133">
        <f>GrpA!T$13</f>
        <v>2</v>
      </c>
      <c r="H4" s="133">
        <f>GrpA!U$13</f>
        <v>1</v>
      </c>
      <c r="I4" s="656">
        <f>$D4*FactorPts+$E4*FactorGD+$F4*FactorFor+$H4*FactorWins+$L4*FactorFairPlay+$M4*FactorRank</f>
        <v>40000020</v>
      </c>
      <c r="J4" s="133" t="s">
        <v>106</v>
      </c>
      <c r="K4" s="133"/>
      <c r="L4" s="133">
        <f>SUMIFS(FairPlayPoints1,FairPlayTeams1,$C4)+SUMIFS(FairPlayPoints2,FairPlayTeams2,$C4)</f>
        <v>0</v>
      </c>
      <c r="M4" s="133">
        <f t="array" ref="M4">100-INDEX(Language!$D$5:$D$62,MATCH($C4,Language!$E$5:$E$62,0),1)</f>
        <v>80</v>
      </c>
    </row>
    <row r="5" ht="14.25" customHeight="1">
      <c r="A5" s="133"/>
      <c r="B5" s="133" t="s">
        <v>105</v>
      </c>
      <c r="C5" s="153" t="str">
        <f>GrpB!P$13</f>
        <v>Italy</v>
      </c>
      <c r="D5" s="133">
        <f>GrpB!Q$13</f>
        <v>4</v>
      </c>
      <c r="E5" s="133">
        <f>GrpB!R$13</f>
        <v>1</v>
      </c>
      <c r="F5" s="133">
        <f>GrpB!S$13</f>
        <v>4</v>
      </c>
      <c r="G5" s="133">
        <f>GrpB!T$13</f>
        <v>3</v>
      </c>
      <c r="H5" s="133">
        <f>GrpB!U$13</f>
        <v>1</v>
      </c>
      <c r="I5" s="656">
        <f>$D5*FactorPts+$E5*FactorGD+$F5*FactorFor+$H5*FactorWins+$L5*FactorFairPlay+$M5*FactorRank</f>
        <v>40001040</v>
      </c>
      <c r="J5" s="133" t="s">
        <v>108</v>
      </c>
      <c r="K5" s="133"/>
      <c r="L5" s="133">
        <f>SUMIFS(FairPlayPoints1,FairPlayTeams1,$C5)+SUMIFS(FairPlayPoints2,FairPlayTeams2,$C5)</f>
        <v>0</v>
      </c>
      <c r="M5" s="133">
        <f t="array" ref="M5">100-INDEX(Language!$D$5:$D$62,MATCH($C5,Language!$E$5:$E$62,0),1)</f>
        <v>82</v>
      </c>
    </row>
    <row r="6" ht="14.25" customHeight="1">
      <c r="A6" s="133"/>
      <c r="B6" s="133" t="s">
        <v>121</v>
      </c>
      <c r="C6" s="153" t="str">
        <f>GrpC!P$13</f>
        <v>Slovenia</v>
      </c>
      <c r="D6" s="133">
        <f>GrpC!Q$13</f>
        <v>3</v>
      </c>
      <c r="E6" s="133">
        <f>GrpC!R$13</f>
        <v>-2</v>
      </c>
      <c r="F6" s="133">
        <f>GrpC!S$13</f>
        <v>1</v>
      </c>
      <c r="G6" s="133">
        <f>GrpC!T$13</f>
        <v>3</v>
      </c>
      <c r="H6" s="133">
        <f>GrpC!U$13</f>
        <v>1</v>
      </c>
      <c r="I6" s="656">
        <f>$D6*FactorPts+$E6*FactorGD+$F6*FactorFor+$H6*FactorWins+$L6*FactorFairPlay+$M6*FactorRank</f>
        <v>29998010</v>
      </c>
      <c r="J6" s="133" t="s">
        <v>110</v>
      </c>
      <c r="K6" s="133"/>
      <c r="L6" s="133">
        <f>SUMIFS(FairPlayPoints1,FairPlayTeams1,$C6)+SUMIFS(FairPlayPoints2,FairPlayTeams2,$C6)</f>
        <v>0</v>
      </c>
      <c r="M6" s="133">
        <f t="array" ref="M6">100-INDEX(Language!$D$5:$D$62,MATCH($C6,Language!$E$5:$E$62,0),1)</f>
        <v>85</v>
      </c>
    </row>
    <row r="7" ht="14.25" customHeight="1">
      <c r="A7" s="133"/>
      <c r="B7" s="133" t="s">
        <v>122</v>
      </c>
      <c r="C7" s="153" t="str">
        <f>GrpD!P$13</f>
        <v>Austria</v>
      </c>
      <c r="D7" s="133">
        <f>GrpD!Q$13</f>
        <v>1</v>
      </c>
      <c r="E7" s="133">
        <f>GrpD!R$13</f>
        <v>-3</v>
      </c>
      <c r="F7" s="133">
        <f>GrpD!S$13</f>
        <v>0</v>
      </c>
      <c r="G7" s="133">
        <f>GrpD!T$13</f>
        <v>3</v>
      </c>
      <c r="H7" s="133">
        <f>GrpD!U$13</f>
        <v>0</v>
      </c>
      <c r="I7" s="656">
        <f>$D7*FactorPts+$E7*FactorGD+$F7*FactorFor+$H7*FactorWins+$L7*FactorFairPlay+$M7*FactorRank</f>
        <v>9997000</v>
      </c>
      <c r="J7" s="133" t="s">
        <v>107</v>
      </c>
      <c r="K7" s="133"/>
      <c r="L7" s="133">
        <f>SUMIFS(FairPlayPoints1,FairPlayTeams1,$C7)+SUMIFS(FairPlayPoints2,FairPlayTeams2,$C7)</f>
        <v>0</v>
      </c>
      <c r="M7" s="133">
        <f t="array" ref="M7">100-INDEX(Language!$D$5:$D$62,MATCH($C7,Language!$E$5:$E$62,0),1)</f>
        <v>89</v>
      </c>
    </row>
    <row r="8" ht="14.25" customHeight="1">
      <c r="A8" s="133"/>
      <c r="B8" s="133" t="s">
        <v>1716</v>
      </c>
      <c r="C8" s="153" t="str">
        <f>GrpE!P$13</f>
        <v>Romania</v>
      </c>
      <c r="D8" s="133">
        <f>GrpE!Q$13</f>
        <v>2</v>
      </c>
      <c r="E8" s="133">
        <f>GrpE!R$13</f>
        <v>-1</v>
      </c>
      <c r="F8" s="133">
        <f>GrpE!S$13</f>
        <v>2</v>
      </c>
      <c r="G8" s="133">
        <f>GrpE!T$13</f>
        <v>3</v>
      </c>
      <c r="H8" s="133">
        <f>GrpE!U$13</f>
        <v>0</v>
      </c>
      <c r="I8" s="656">
        <f>$D8*FactorPts+$E8*FactorGD+$F8*FactorFor+$H8*FactorWins+$L8*FactorFairPlay+$M8*FactorRank</f>
        <v>19999020</v>
      </c>
      <c r="J8" s="133" t="s">
        <v>109</v>
      </c>
      <c r="K8" s="133"/>
      <c r="L8" s="133">
        <f>SUMIFS(FairPlayPoints1,FairPlayTeams1,$C8)+SUMIFS(FairPlayPoints2,FairPlayTeams2,$C8)</f>
        <v>0</v>
      </c>
      <c r="M8" s="133">
        <f t="array" ref="M8">100-INDEX(Language!$D$5:$D$62,MATCH($C8,Language!$E$5:$E$62,0),1)</f>
        <v>92</v>
      </c>
    </row>
    <row r="9" ht="14.25" customHeight="1">
      <c r="A9" s="133"/>
      <c r="B9" s="133" t="s">
        <v>1717</v>
      </c>
      <c r="C9" s="153" t="str">
        <f>GrpF!P$13</f>
        <v>Türkiye</v>
      </c>
      <c r="D9" s="133">
        <f>GrpF!Q$13</f>
        <v>3</v>
      </c>
      <c r="E9" s="133">
        <f>GrpF!R$13</f>
        <v>-2</v>
      </c>
      <c r="F9" s="133">
        <f>GrpF!S$13</f>
        <v>2</v>
      </c>
      <c r="G9" s="133">
        <f>GrpF!T$13</f>
        <v>4</v>
      </c>
      <c r="H9" s="133">
        <f>GrpF!U$13</f>
        <v>1</v>
      </c>
      <c r="I9" s="656">
        <f>$D9*FactorPts+$E9*FactorGD+$F9*FactorFor+$H9*FactorWins+$L9*FactorFairPlay+$M9*FactorRank</f>
        <v>29998020</v>
      </c>
      <c r="J9" s="133" t="s">
        <v>111</v>
      </c>
      <c r="K9" s="133"/>
      <c r="L9" s="133">
        <f>SUMIFS(FairPlayPoints1,FairPlayTeams1,$C9)+SUMIFS(FairPlayPoints2,FairPlayTeams2,$C9)</f>
        <v>0</v>
      </c>
      <c r="M9" s="133">
        <f t="array" ref="M9">100-INDEX(Language!$D$5:$D$62,MATCH($C9,Language!$E$5:$E$62,0),1)</f>
        <v>93</v>
      </c>
    </row>
    <row r="10" ht="14.25" customHeight="1">
      <c r="B10" s="133"/>
      <c r="D10" s="657" t="s">
        <v>635</v>
      </c>
      <c r="E10" s="657" t="s">
        <v>117</v>
      </c>
      <c r="F10" s="655" t="s">
        <v>1711</v>
      </c>
      <c r="G10" s="655" t="s">
        <v>1712</v>
      </c>
      <c r="H10" s="657" t="s">
        <v>655</v>
      </c>
      <c r="I10" s="655" t="s">
        <v>1713</v>
      </c>
      <c r="J10" s="657" t="s">
        <v>633</v>
      </c>
      <c r="K10" s="133"/>
    </row>
    <row r="11" ht="14.25" customHeight="1">
      <c r="B11" s="658" t="s">
        <v>104</v>
      </c>
      <c r="C11" s="659" t="str">
        <f t="shared" ref="C11:H11" si="1">INDEX(C$4:C$9,MATCH($I11,$I$4:$I$9,0))</f>
        <v>Italy</v>
      </c>
      <c r="D11" s="660">
        <f t="shared" si="1"/>
        <v>4</v>
      </c>
      <c r="E11" s="661">
        <f t="shared" si="1"/>
        <v>1</v>
      </c>
      <c r="F11" s="662">
        <f t="shared" si="1"/>
        <v>4</v>
      </c>
      <c r="G11" s="663">
        <f t="shared" si="1"/>
        <v>3</v>
      </c>
      <c r="H11" s="663">
        <f t="shared" si="1"/>
        <v>1</v>
      </c>
      <c r="I11" s="664">
        <f t="shared" ref="I11:I16" si="3">LARGE($I$4:$I$9,ROW($I4)-3)</f>
        <v>40001040</v>
      </c>
      <c r="J11" s="665" t="str">
        <f t="shared" ref="J11:J16" si="4">INDEX(J$4:J$9,MATCH($I11,$I$4:$I$9,0))</f>
        <v>B</v>
      </c>
      <c r="K11" s="666"/>
      <c r="L11" s="661">
        <f t="array" ref="L11">SUM(IF($J$11:$J$14 &lt; $J11,1))</f>
        <v>1</v>
      </c>
      <c r="M11" s="661" t="str">
        <f t="shared" ref="M11:M14" si="5">INDEX($J$11:$J$14,MATCH(ROW()-11,$L$11:$L$14,0))</f>
        <v>A</v>
      </c>
      <c r="N11" s="660">
        <f t="shared" ref="N11:N16" si="6">D11</f>
        <v>4</v>
      </c>
      <c r="O11" s="667">
        <f t="shared" ref="O11:O16" si="7">F11</f>
        <v>4</v>
      </c>
      <c r="P11" s="668" t="s">
        <v>1024</v>
      </c>
      <c r="Q11" s="669">
        <f t="shared" ref="Q11:Q16" si="8">G11</f>
        <v>3</v>
      </c>
      <c r="S11" s="133"/>
      <c r="T11" s="133"/>
    </row>
    <row r="12" ht="14.25" customHeight="1">
      <c r="B12" s="670" t="s">
        <v>105</v>
      </c>
      <c r="C12" s="671" t="str">
        <f t="shared" ref="C12:H12" si="2">INDEX(C$4:C$9,MATCH($I12,$I$4:$I$9,0))</f>
        <v>Switzerland</v>
      </c>
      <c r="D12" s="672">
        <f t="shared" si="2"/>
        <v>4</v>
      </c>
      <c r="E12" s="673">
        <f t="shared" si="2"/>
        <v>0</v>
      </c>
      <c r="F12" s="674">
        <f t="shared" si="2"/>
        <v>2</v>
      </c>
      <c r="G12" s="675">
        <f t="shared" si="2"/>
        <v>2</v>
      </c>
      <c r="H12" s="675">
        <f t="shared" si="2"/>
        <v>1</v>
      </c>
      <c r="I12" s="676">
        <f t="shared" si="3"/>
        <v>40000020</v>
      </c>
      <c r="J12" s="677" t="str">
        <f t="shared" si="4"/>
        <v>A</v>
      </c>
      <c r="K12" s="675"/>
      <c r="L12" s="673">
        <f t="array" ref="L12">SUM(IF($J$11:$J$14 &lt; $J12,1))</f>
        <v>0</v>
      </c>
      <c r="M12" s="673" t="str">
        <f t="shared" si="5"/>
        <v>B</v>
      </c>
      <c r="N12" s="672">
        <f t="shared" si="6"/>
        <v>4</v>
      </c>
      <c r="O12" s="678">
        <f t="shared" si="7"/>
        <v>2</v>
      </c>
      <c r="P12" s="679" t="s">
        <v>1024</v>
      </c>
      <c r="Q12" s="680">
        <f t="shared" si="8"/>
        <v>2</v>
      </c>
      <c r="S12" s="133"/>
      <c r="T12" s="133"/>
    </row>
    <row r="13" ht="14.25" customHeight="1">
      <c r="B13" s="670" t="s">
        <v>121</v>
      </c>
      <c r="C13" s="671" t="str">
        <f t="shared" ref="C13:H13" si="9">INDEX(C$4:C$9,MATCH($I13,$I$4:$I$9,0))</f>
        <v>Türkiye</v>
      </c>
      <c r="D13" s="672">
        <f t="shared" si="9"/>
        <v>3</v>
      </c>
      <c r="E13" s="673">
        <f t="shared" si="9"/>
        <v>-2</v>
      </c>
      <c r="F13" s="674">
        <f t="shared" si="9"/>
        <v>2</v>
      </c>
      <c r="G13" s="675">
        <f t="shared" si="9"/>
        <v>4</v>
      </c>
      <c r="H13" s="675">
        <f t="shared" si="9"/>
        <v>1</v>
      </c>
      <c r="I13" s="676">
        <f t="shared" si="3"/>
        <v>29998020</v>
      </c>
      <c r="J13" s="677" t="str">
        <f t="shared" si="4"/>
        <v>F</v>
      </c>
      <c r="K13" s="675"/>
      <c r="L13" s="673">
        <f t="array" ref="L13">SUM(IF($J$11:$J$14 &lt; $J13,1))</f>
        <v>3</v>
      </c>
      <c r="M13" s="673" t="str">
        <f t="shared" si="5"/>
        <v>C</v>
      </c>
      <c r="N13" s="672">
        <f t="shared" si="6"/>
        <v>3</v>
      </c>
      <c r="O13" s="678">
        <f t="shared" si="7"/>
        <v>2</v>
      </c>
      <c r="P13" s="679" t="s">
        <v>1024</v>
      </c>
      <c r="Q13" s="680">
        <f t="shared" si="8"/>
        <v>4</v>
      </c>
      <c r="S13" s="133"/>
      <c r="T13" s="133"/>
    </row>
    <row r="14" ht="14.25" customHeight="1">
      <c r="B14" s="670" t="s">
        <v>122</v>
      </c>
      <c r="C14" s="671" t="str">
        <f t="shared" ref="C14:H14" si="10">INDEX(C$4:C$9,MATCH($I14,$I$4:$I$9,0))</f>
        <v>Slovenia</v>
      </c>
      <c r="D14" s="672">
        <f t="shared" si="10"/>
        <v>3</v>
      </c>
      <c r="E14" s="673">
        <f t="shared" si="10"/>
        <v>-2</v>
      </c>
      <c r="F14" s="674">
        <f t="shared" si="10"/>
        <v>1</v>
      </c>
      <c r="G14" s="675">
        <f t="shared" si="10"/>
        <v>3</v>
      </c>
      <c r="H14" s="675">
        <f t="shared" si="10"/>
        <v>1</v>
      </c>
      <c r="I14" s="676">
        <f t="shared" si="3"/>
        <v>29998010</v>
      </c>
      <c r="J14" s="677" t="str">
        <f t="shared" si="4"/>
        <v>C</v>
      </c>
      <c r="K14" s="675"/>
      <c r="L14" s="673">
        <f t="array" ref="L14">SUM(IF($J$11:$J$14 &lt; $J14,1))</f>
        <v>2</v>
      </c>
      <c r="M14" s="673" t="str">
        <f t="shared" si="5"/>
        <v>F</v>
      </c>
      <c r="N14" s="672">
        <f t="shared" si="6"/>
        <v>3</v>
      </c>
      <c r="O14" s="678">
        <f t="shared" si="7"/>
        <v>1</v>
      </c>
      <c r="P14" s="679" t="s">
        <v>1024</v>
      </c>
      <c r="Q14" s="680">
        <f t="shared" si="8"/>
        <v>3</v>
      </c>
      <c r="S14" s="133"/>
      <c r="T14" s="133"/>
    </row>
    <row r="15" ht="14.25" customHeight="1">
      <c r="B15" s="670" t="s">
        <v>1716</v>
      </c>
      <c r="C15" s="671" t="str">
        <f t="shared" ref="C15:H15" si="11">INDEX(C$4:C$9,MATCH($I15,$I$4:$I$9,0))</f>
        <v>Romania</v>
      </c>
      <c r="D15" s="672">
        <f t="shared" si="11"/>
        <v>2</v>
      </c>
      <c r="E15" s="673">
        <f t="shared" si="11"/>
        <v>-1</v>
      </c>
      <c r="F15" s="674">
        <f t="shared" si="11"/>
        <v>2</v>
      </c>
      <c r="G15" s="675">
        <f t="shared" si="11"/>
        <v>3</v>
      </c>
      <c r="H15" s="675">
        <f t="shared" si="11"/>
        <v>0</v>
      </c>
      <c r="I15" s="676">
        <f t="shared" si="3"/>
        <v>19999020</v>
      </c>
      <c r="J15" s="677" t="str">
        <f t="shared" si="4"/>
        <v>E</v>
      </c>
      <c r="K15" s="675"/>
      <c r="L15" s="671"/>
      <c r="M15" s="671"/>
      <c r="N15" s="672">
        <f t="shared" si="6"/>
        <v>2</v>
      </c>
      <c r="O15" s="678">
        <f t="shared" si="7"/>
        <v>2</v>
      </c>
      <c r="P15" s="679" t="s">
        <v>1024</v>
      </c>
      <c r="Q15" s="680">
        <f t="shared" si="8"/>
        <v>3</v>
      </c>
    </row>
    <row r="16" ht="14.25" customHeight="1">
      <c r="B16" s="681" t="s">
        <v>1717</v>
      </c>
      <c r="C16" s="682" t="str">
        <f t="shared" ref="C16:H16" si="12">INDEX(C$4:C$9,MATCH($I16,$I$4:$I$9,0))</f>
        <v>Austria</v>
      </c>
      <c r="D16" s="683">
        <f t="shared" si="12"/>
        <v>1</v>
      </c>
      <c r="E16" s="684">
        <f t="shared" si="12"/>
        <v>-3</v>
      </c>
      <c r="F16" s="685">
        <f t="shared" si="12"/>
        <v>0</v>
      </c>
      <c r="G16" s="686">
        <f t="shared" si="12"/>
        <v>3</v>
      </c>
      <c r="H16" s="686">
        <f t="shared" si="12"/>
        <v>0</v>
      </c>
      <c r="I16" s="687">
        <f t="shared" si="3"/>
        <v>9997000</v>
      </c>
      <c r="J16" s="688" t="str">
        <f t="shared" si="4"/>
        <v>D</v>
      </c>
      <c r="K16" s="686"/>
      <c r="L16" s="682"/>
      <c r="M16" s="682"/>
      <c r="N16" s="683">
        <f t="shared" si="6"/>
        <v>1</v>
      </c>
      <c r="O16" s="689">
        <f t="shared" si="7"/>
        <v>0</v>
      </c>
      <c r="P16" s="690" t="s">
        <v>1024</v>
      </c>
      <c r="Q16" s="691">
        <f t="shared" si="8"/>
        <v>3</v>
      </c>
    </row>
    <row r="17" ht="14.25" customHeight="1">
      <c r="B17" s="133"/>
      <c r="M17" s="692"/>
    </row>
    <row r="18" ht="14.25" customHeight="1">
      <c r="B18" s="133"/>
      <c r="D18" s="133"/>
      <c r="E18" s="133"/>
      <c r="F18" s="133"/>
      <c r="G18" s="133" t="s">
        <v>888</v>
      </c>
      <c r="J18" s="133" t="str">
        <f>M11&amp;" "&amp;M12&amp;" "&amp;M13&amp;" "&amp;M14</f>
        <v>A B C F</v>
      </c>
      <c r="K18" s="133"/>
      <c r="L18" s="133"/>
      <c r="M18" s="133"/>
    </row>
    <row r="19" ht="14.25" customHeight="1">
      <c r="B19" s="133"/>
      <c r="D19" s="133"/>
      <c r="E19" s="133"/>
      <c r="F19" s="133"/>
      <c r="G19" s="133"/>
      <c r="H19" s="133"/>
      <c r="J19" s="133"/>
      <c r="K19" s="133"/>
      <c r="L19" s="133"/>
      <c r="M19" s="133"/>
    </row>
    <row r="20" ht="14.25" customHeight="1">
      <c r="B20" s="133"/>
    </row>
    <row r="21" ht="14.25" customHeight="1">
      <c r="B21" s="133"/>
      <c r="I21" s="693" t="s">
        <v>1718</v>
      </c>
      <c r="J21" s="694">
        <f>IF(AND(TRUNC($I$14,4)=TRUNC($I$15,4),Distinctness!$G$13&gt;0),1,0)</f>
        <v>0</v>
      </c>
    </row>
    <row r="22" ht="14.25" customHeight="1">
      <c r="B22" s="133"/>
    </row>
    <row r="23" ht="14.25" customHeight="1">
      <c r="B23" s="133"/>
    </row>
    <row r="24" ht="14.25" customHeight="1">
      <c r="B24" s="133"/>
    </row>
    <row r="25" ht="14.25" customHeight="1">
      <c r="B25" s="133"/>
    </row>
    <row r="26" ht="14.25" customHeight="1">
      <c r="B26" s="133"/>
    </row>
    <row r="27" ht="14.25" customHeight="1">
      <c r="B27" s="133"/>
    </row>
    <row r="28" ht="14.25" customHeight="1">
      <c r="B28" s="133"/>
    </row>
    <row r="29" ht="14.25" customHeight="1">
      <c r="B29" s="133"/>
    </row>
    <row r="30" ht="14.25" customHeight="1">
      <c r="B30" s="133"/>
    </row>
    <row r="31" ht="14.25" customHeight="1">
      <c r="B31" s="133"/>
    </row>
    <row r="32" ht="14.25" customHeight="1">
      <c r="B32" s="133"/>
    </row>
    <row r="33" ht="14.25" customHeight="1">
      <c r="B33" s="133"/>
    </row>
    <row r="34" ht="14.25" customHeight="1">
      <c r="B34" s="133"/>
    </row>
    <row r="35" ht="14.25" customHeight="1">
      <c r="B35" s="133"/>
    </row>
    <row r="36" ht="14.25" customHeight="1">
      <c r="B36" s="133"/>
    </row>
    <row r="37" ht="14.25" customHeight="1">
      <c r="B37" s="133"/>
    </row>
    <row r="38" ht="14.25" customHeight="1">
      <c r="B38" s="133"/>
    </row>
    <row r="39" ht="14.25" customHeight="1">
      <c r="B39" s="133"/>
    </row>
    <row r="40" ht="14.25" customHeight="1">
      <c r="B40" s="133"/>
    </row>
    <row r="41" ht="14.25" customHeight="1">
      <c r="B41" s="133"/>
    </row>
    <row r="42" ht="14.25" customHeight="1">
      <c r="B42" s="133"/>
    </row>
    <row r="43" ht="14.25" customHeight="1">
      <c r="B43" s="133"/>
    </row>
    <row r="44" ht="14.25" customHeight="1">
      <c r="B44" s="133"/>
    </row>
    <row r="45" ht="14.25" customHeight="1">
      <c r="B45" s="133"/>
    </row>
    <row r="46" ht="14.25" customHeight="1">
      <c r="B46" s="133"/>
    </row>
    <row r="47" ht="14.25" customHeight="1">
      <c r="B47" s="133"/>
    </row>
    <row r="48" ht="14.25" customHeight="1">
      <c r="B48" s="133"/>
    </row>
    <row r="49" ht="14.25" customHeight="1">
      <c r="B49" s="133"/>
    </row>
    <row r="50" ht="14.25" customHeight="1">
      <c r="B50" s="133"/>
    </row>
    <row r="51" ht="14.25" customHeight="1">
      <c r="B51" s="133"/>
    </row>
    <row r="52" ht="14.25" customHeight="1">
      <c r="B52" s="133"/>
    </row>
    <row r="53" ht="14.25" customHeight="1">
      <c r="B53" s="133"/>
    </row>
    <row r="54" ht="14.25" customHeight="1">
      <c r="B54" s="133"/>
    </row>
    <row r="55" ht="14.25" customHeight="1">
      <c r="B55" s="133"/>
    </row>
    <row r="56" ht="14.25" customHeight="1">
      <c r="B56" s="133"/>
    </row>
    <row r="57" ht="14.25" customHeight="1">
      <c r="B57" s="133"/>
    </row>
    <row r="58" ht="14.25" customHeight="1">
      <c r="B58" s="133"/>
    </row>
    <row r="59" ht="14.25" customHeight="1">
      <c r="B59" s="133"/>
    </row>
    <row r="60" ht="14.25" customHeight="1">
      <c r="B60" s="133"/>
    </row>
    <row r="61" ht="14.25" customHeight="1">
      <c r="B61" s="133"/>
    </row>
    <row r="62" ht="14.25" customHeight="1">
      <c r="B62" s="133"/>
    </row>
    <row r="63" ht="14.25" customHeight="1">
      <c r="B63" s="133"/>
    </row>
    <row r="64" ht="14.25" customHeight="1">
      <c r="B64" s="133"/>
    </row>
    <row r="65" ht="14.25" customHeight="1">
      <c r="B65" s="133"/>
    </row>
    <row r="66" ht="14.25" customHeight="1">
      <c r="B66" s="133"/>
    </row>
    <row r="67" ht="14.25" customHeight="1">
      <c r="B67" s="133"/>
    </row>
    <row r="68" ht="14.25" customHeight="1">
      <c r="B68" s="133"/>
    </row>
    <row r="69" ht="14.25" customHeight="1">
      <c r="B69" s="133"/>
    </row>
    <row r="70" ht="14.25" customHeight="1">
      <c r="B70" s="133"/>
    </row>
    <row r="71" ht="14.25" customHeight="1">
      <c r="B71" s="133"/>
    </row>
    <row r="72" ht="14.25" customHeight="1">
      <c r="B72" s="133"/>
    </row>
    <row r="73" ht="14.25" customHeight="1">
      <c r="B73" s="133"/>
    </row>
    <row r="74" ht="14.25" customHeight="1">
      <c r="B74" s="133"/>
    </row>
    <row r="75" ht="14.25" customHeight="1">
      <c r="B75" s="133"/>
    </row>
    <row r="76" ht="14.25" customHeight="1">
      <c r="B76" s="133"/>
    </row>
    <row r="77" ht="14.25" customHeight="1">
      <c r="B77" s="133"/>
    </row>
    <row r="78" ht="14.25" customHeight="1">
      <c r="B78" s="133"/>
    </row>
    <row r="79" ht="14.25" customHeight="1">
      <c r="B79" s="133"/>
    </row>
    <row r="80" ht="14.25" customHeight="1">
      <c r="B80" s="133"/>
    </row>
    <row r="81" ht="14.25" customHeight="1">
      <c r="B81" s="133"/>
    </row>
    <row r="82" ht="14.25" customHeight="1">
      <c r="B82" s="133"/>
    </row>
    <row r="83" ht="14.25" customHeight="1">
      <c r="B83" s="133"/>
    </row>
    <row r="84" ht="14.25" customHeight="1">
      <c r="B84" s="133"/>
    </row>
    <row r="85" ht="14.25" customHeight="1">
      <c r="B85" s="133"/>
    </row>
    <row r="86" ht="14.25" customHeight="1">
      <c r="B86" s="133"/>
    </row>
    <row r="87" ht="14.25" customHeight="1">
      <c r="B87" s="133"/>
    </row>
    <row r="88" ht="14.25" customHeight="1">
      <c r="B88" s="133"/>
    </row>
    <row r="89" ht="14.25" customHeight="1">
      <c r="B89" s="133"/>
    </row>
    <row r="90" ht="14.25" customHeight="1">
      <c r="B90" s="133"/>
    </row>
    <row r="91" ht="14.25" customHeight="1">
      <c r="B91" s="133"/>
    </row>
    <row r="92" ht="14.25" customHeight="1">
      <c r="B92" s="133"/>
    </row>
    <row r="93" ht="14.25" customHeight="1">
      <c r="B93" s="133"/>
    </row>
    <row r="94" ht="14.25" customHeight="1">
      <c r="B94" s="133"/>
    </row>
    <row r="95" ht="14.25" customHeight="1">
      <c r="B95" s="133"/>
    </row>
    <row r="96" ht="14.25" customHeight="1">
      <c r="B96" s="133"/>
    </row>
    <row r="97" ht="14.25" customHeight="1">
      <c r="B97" s="133"/>
    </row>
    <row r="98" ht="14.25" customHeight="1">
      <c r="B98" s="133"/>
    </row>
    <row r="99" ht="14.25" customHeight="1">
      <c r="B99" s="133"/>
    </row>
    <row r="100" ht="14.25" customHeight="1">
      <c r="B100" s="133"/>
    </row>
    <row r="101" ht="14.25" customHeight="1">
      <c r="B101" s="133"/>
    </row>
    <row r="102" ht="14.25" customHeight="1">
      <c r="B102" s="133"/>
    </row>
    <row r="103" ht="14.25" customHeight="1">
      <c r="B103" s="133"/>
    </row>
    <row r="104" ht="14.25" customHeight="1">
      <c r="B104" s="133"/>
    </row>
    <row r="105" ht="14.25" customHeight="1">
      <c r="B105" s="133"/>
    </row>
    <row r="106" ht="14.25" customHeight="1">
      <c r="B106" s="133"/>
    </row>
    <row r="107" ht="14.25" customHeight="1">
      <c r="B107" s="133"/>
    </row>
    <row r="108" ht="14.25" customHeight="1">
      <c r="B108" s="133"/>
    </row>
    <row r="109" ht="14.25" customHeight="1">
      <c r="B109" s="133"/>
    </row>
    <row r="110" ht="14.25" customHeight="1">
      <c r="B110" s="133"/>
    </row>
    <row r="111" ht="14.25" customHeight="1">
      <c r="B111" s="133"/>
    </row>
    <row r="112" ht="14.25" customHeight="1">
      <c r="B112" s="133"/>
    </row>
    <row r="113" ht="14.25" customHeight="1">
      <c r="B113" s="133"/>
    </row>
    <row r="114" ht="14.25" customHeight="1">
      <c r="B114" s="133"/>
    </row>
    <row r="115" ht="14.25" customHeight="1">
      <c r="B115" s="133"/>
    </row>
    <row r="116" ht="14.25" customHeight="1">
      <c r="B116" s="133"/>
    </row>
    <row r="117" ht="14.25" customHeight="1">
      <c r="B117" s="133"/>
    </row>
    <row r="118" ht="14.25" customHeight="1">
      <c r="B118" s="133"/>
    </row>
    <row r="119" ht="14.25" customHeight="1">
      <c r="B119" s="133"/>
    </row>
    <row r="120" ht="14.25" customHeight="1">
      <c r="B120" s="133"/>
    </row>
    <row r="121" ht="14.25" customHeight="1">
      <c r="B121" s="133"/>
    </row>
    <row r="122" ht="14.25" customHeight="1">
      <c r="B122" s="133"/>
    </row>
    <row r="123" ht="14.25" customHeight="1">
      <c r="B123" s="133"/>
    </row>
    <row r="124" ht="14.25" customHeight="1">
      <c r="B124" s="133"/>
    </row>
    <row r="125" ht="14.25" customHeight="1">
      <c r="B125" s="133"/>
    </row>
    <row r="126" ht="14.25" customHeight="1">
      <c r="B126" s="133"/>
    </row>
    <row r="127" ht="14.25" customHeight="1">
      <c r="B127" s="133"/>
    </row>
    <row r="128" ht="14.25" customHeight="1">
      <c r="B128" s="133"/>
    </row>
    <row r="129" ht="14.25" customHeight="1">
      <c r="B129" s="133"/>
    </row>
    <row r="130" ht="14.25" customHeight="1">
      <c r="B130" s="133"/>
    </row>
    <row r="131" ht="14.25" customHeight="1">
      <c r="B131" s="133"/>
    </row>
    <row r="132" ht="14.25" customHeight="1">
      <c r="B132" s="133"/>
    </row>
    <row r="133" ht="14.25" customHeight="1">
      <c r="B133" s="133"/>
    </row>
    <row r="134" ht="14.25" customHeight="1">
      <c r="B134" s="133"/>
    </row>
    <row r="135" ht="14.25" customHeight="1">
      <c r="B135" s="133"/>
    </row>
    <row r="136" ht="14.25" customHeight="1">
      <c r="B136" s="133"/>
    </row>
    <row r="137" ht="14.25" customHeight="1">
      <c r="B137" s="133"/>
    </row>
    <row r="138" ht="14.25" customHeight="1">
      <c r="B138" s="133"/>
    </row>
    <row r="139" ht="14.25" customHeight="1">
      <c r="B139" s="133"/>
    </row>
    <row r="140" ht="14.25" customHeight="1">
      <c r="B140" s="133"/>
    </row>
    <row r="141" ht="14.25" customHeight="1">
      <c r="B141" s="133"/>
    </row>
    <row r="142" ht="14.25" customHeight="1">
      <c r="B142" s="133"/>
    </row>
    <row r="143" ht="14.25" customHeight="1">
      <c r="B143" s="133"/>
    </row>
    <row r="144" ht="14.25" customHeight="1">
      <c r="B144" s="133"/>
    </row>
    <row r="145" ht="14.25" customHeight="1">
      <c r="B145" s="133"/>
    </row>
    <row r="146" ht="14.25" customHeight="1">
      <c r="B146" s="133"/>
    </row>
    <row r="147" ht="14.25" customHeight="1">
      <c r="B147" s="133"/>
    </row>
    <row r="148" ht="14.25" customHeight="1">
      <c r="B148" s="133"/>
    </row>
    <row r="149" ht="14.25" customHeight="1">
      <c r="B149" s="133"/>
    </row>
    <row r="150" ht="14.25" customHeight="1">
      <c r="B150" s="133"/>
    </row>
    <row r="151" ht="14.25" customHeight="1">
      <c r="B151" s="133"/>
    </row>
    <row r="152" ht="14.25" customHeight="1">
      <c r="B152" s="133"/>
    </row>
    <row r="153" ht="14.25" customHeight="1">
      <c r="B153" s="133"/>
    </row>
    <row r="154" ht="14.25" customHeight="1">
      <c r="B154" s="133"/>
    </row>
    <row r="155" ht="14.25" customHeight="1">
      <c r="B155" s="133"/>
    </row>
    <row r="156" ht="14.25" customHeight="1">
      <c r="B156" s="133"/>
    </row>
    <row r="157" ht="14.25" customHeight="1">
      <c r="B157" s="133"/>
    </row>
    <row r="158" ht="14.25" customHeight="1">
      <c r="B158" s="133"/>
    </row>
    <row r="159" ht="14.25" customHeight="1">
      <c r="B159" s="133"/>
    </row>
    <row r="160" ht="14.25" customHeight="1">
      <c r="B160" s="133"/>
    </row>
    <row r="161" ht="14.25" customHeight="1">
      <c r="B161" s="133"/>
    </row>
    <row r="162" ht="14.25" customHeight="1">
      <c r="B162" s="133"/>
    </row>
    <row r="163" ht="14.25" customHeight="1">
      <c r="B163" s="133"/>
    </row>
    <row r="164" ht="14.25" customHeight="1">
      <c r="B164" s="133"/>
    </row>
    <row r="165" ht="14.25" customHeight="1">
      <c r="B165" s="133"/>
    </row>
    <row r="166" ht="14.25" customHeight="1">
      <c r="B166" s="133"/>
    </row>
    <row r="167" ht="14.25" customHeight="1">
      <c r="B167" s="133"/>
    </row>
    <row r="168" ht="14.25" customHeight="1">
      <c r="B168" s="133"/>
    </row>
    <row r="169" ht="14.25" customHeight="1">
      <c r="B169" s="133"/>
    </row>
    <row r="170" ht="14.25" customHeight="1">
      <c r="B170" s="133"/>
    </row>
    <row r="171" ht="14.25" customHeight="1">
      <c r="B171" s="133"/>
    </row>
    <row r="172" ht="14.25" customHeight="1">
      <c r="B172" s="133"/>
    </row>
    <row r="173" ht="14.25" customHeight="1">
      <c r="B173" s="133"/>
    </row>
    <row r="174" ht="14.25" customHeight="1">
      <c r="B174" s="133"/>
    </row>
    <row r="175" ht="14.25" customHeight="1">
      <c r="B175" s="133"/>
    </row>
    <row r="176" ht="14.25" customHeight="1">
      <c r="B176" s="133"/>
    </row>
    <row r="177" ht="14.25" customHeight="1">
      <c r="B177" s="133"/>
    </row>
    <row r="178" ht="14.25" customHeight="1">
      <c r="B178" s="133"/>
    </row>
    <row r="179" ht="14.25" customHeight="1">
      <c r="B179" s="133"/>
    </row>
    <row r="180" ht="14.25" customHeight="1">
      <c r="B180" s="133"/>
    </row>
    <row r="181" ht="14.25" customHeight="1">
      <c r="B181" s="133"/>
    </row>
    <row r="182" ht="14.25" customHeight="1">
      <c r="B182" s="133"/>
    </row>
    <row r="183" ht="14.25" customHeight="1">
      <c r="B183" s="133"/>
    </row>
    <row r="184" ht="14.25" customHeight="1">
      <c r="B184" s="133"/>
    </row>
    <row r="185" ht="14.25" customHeight="1">
      <c r="B185" s="133"/>
    </row>
    <row r="186" ht="14.25" customHeight="1">
      <c r="B186" s="133"/>
    </row>
    <row r="187" ht="14.25" customHeight="1">
      <c r="B187" s="133"/>
    </row>
    <row r="188" ht="14.25" customHeight="1">
      <c r="B188" s="133"/>
    </row>
    <row r="189" ht="14.25" customHeight="1">
      <c r="B189" s="133"/>
    </row>
    <row r="190" ht="14.25" customHeight="1">
      <c r="B190" s="133"/>
    </row>
    <row r="191" ht="14.25" customHeight="1">
      <c r="B191" s="133"/>
    </row>
    <row r="192" ht="14.25" customHeight="1">
      <c r="B192" s="133"/>
    </row>
    <row r="193" ht="14.25" customHeight="1">
      <c r="B193" s="133"/>
    </row>
    <row r="194" ht="14.25" customHeight="1">
      <c r="B194" s="133"/>
    </row>
    <row r="195" ht="14.25" customHeight="1">
      <c r="B195" s="133"/>
    </row>
    <row r="196" ht="14.25" customHeight="1">
      <c r="B196" s="133"/>
    </row>
    <row r="197" ht="14.25" customHeight="1">
      <c r="B197" s="133"/>
    </row>
    <row r="198" ht="14.25" customHeight="1">
      <c r="B198" s="133"/>
    </row>
    <row r="199" ht="14.25" customHeight="1">
      <c r="B199" s="133"/>
    </row>
    <row r="200" ht="14.25" customHeight="1">
      <c r="B200" s="133"/>
    </row>
    <row r="201" ht="14.25" customHeight="1">
      <c r="B201" s="133"/>
    </row>
    <row r="202" ht="14.25" customHeight="1">
      <c r="B202" s="133"/>
    </row>
    <row r="203" ht="14.25" customHeight="1">
      <c r="B203" s="133"/>
    </row>
    <row r="204" ht="14.25" customHeight="1">
      <c r="B204" s="133"/>
    </row>
    <row r="205" ht="14.25" customHeight="1">
      <c r="B205" s="133"/>
    </row>
    <row r="206" ht="14.25" customHeight="1">
      <c r="B206" s="133"/>
    </row>
    <row r="207" ht="14.25" customHeight="1">
      <c r="B207" s="133"/>
    </row>
    <row r="208" ht="14.25" customHeight="1">
      <c r="B208" s="133"/>
    </row>
    <row r="209" ht="14.25" customHeight="1">
      <c r="B209" s="133"/>
    </row>
    <row r="210" ht="14.25" customHeight="1">
      <c r="B210" s="133"/>
    </row>
    <row r="211" ht="14.25" customHeight="1">
      <c r="B211" s="133"/>
    </row>
    <row r="212" ht="14.25" customHeight="1">
      <c r="B212" s="133"/>
    </row>
    <row r="213" ht="14.25" customHeight="1">
      <c r="B213" s="133"/>
    </row>
    <row r="214" ht="14.25" customHeight="1">
      <c r="B214" s="133"/>
    </row>
    <row r="215" ht="14.25" customHeight="1">
      <c r="B215" s="133"/>
    </row>
    <row r="216" ht="14.25" customHeight="1">
      <c r="B216" s="133"/>
    </row>
    <row r="217" ht="14.25" customHeight="1">
      <c r="B217" s="133"/>
    </row>
    <row r="218" ht="14.25" customHeight="1">
      <c r="B218" s="133"/>
    </row>
    <row r="219" ht="14.25" customHeight="1">
      <c r="B219" s="133"/>
    </row>
    <row r="220" ht="14.25" customHeight="1">
      <c r="B220" s="133"/>
    </row>
    <row r="221" ht="14.25" customHeight="1">
      <c r="B221" s="133"/>
    </row>
    <row r="222" ht="14.25" customHeight="1">
      <c r="B222" s="133"/>
    </row>
    <row r="223" ht="14.25" customHeight="1">
      <c r="B223" s="133"/>
    </row>
    <row r="224" ht="14.25" customHeight="1">
      <c r="B224" s="133"/>
    </row>
    <row r="225" ht="14.25" customHeight="1">
      <c r="B225" s="133"/>
    </row>
    <row r="226" ht="14.25" customHeight="1">
      <c r="B226" s="133"/>
    </row>
    <row r="227" ht="14.25" customHeight="1">
      <c r="B227" s="133"/>
    </row>
    <row r="228" ht="14.25" customHeight="1">
      <c r="B228" s="133"/>
    </row>
    <row r="229" ht="14.25" customHeight="1">
      <c r="B229" s="133"/>
    </row>
    <row r="230" ht="14.25" customHeight="1">
      <c r="B230" s="133"/>
    </row>
    <row r="231" ht="14.25" customHeight="1">
      <c r="B231" s="133"/>
    </row>
    <row r="232" ht="14.25" customHeight="1">
      <c r="B232" s="133"/>
    </row>
    <row r="233" ht="14.25" customHeight="1">
      <c r="B233" s="133"/>
    </row>
    <row r="234" ht="14.25" customHeight="1">
      <c r="B234" s="133"/>
    </row>
    <row r="235" ht="14.25" customHeight="1">
      <c r="B235" s="133"/>
    </row>
    <row r="236" ht="14.25" customHeight="1">
      <c r="B236" s="133"/>
    </row>
    <row r="237" ht="14.25" customHeight="1">
      <c r="B237" s="133"/>
    </row>
    <row r="238" ht="14.25" customHeight="1">
      <c r="B238" s="133"/>
    </row>
    <row r="239" ht="14.25" customHeight="1">
      <c r="B239" s="133"/>
    </row>
    <row r="240" ht="14.25" customHeight="1">
      <c r="B240" s="133"/>
    </row>
    <row r="241" ht="14.25" customHeight="1">
      <c r="B241" s="133"/>
    </row>
    <row r="242" ht="14.25" customHeight="1">
      <c r="B242" s="133"/>
    </row>
    <row r="243" ht="14.25" customHeight="1">
      <c r="B243" s="133"/>
    </row>
    <row r="244" ht="14.25" customHeight="1">
      <c r="B244" s="133"/>
    </row>
    <row r="245" ht="14.25" customHeight="1">
      <c r="B245" s="133"/>
    </row>
    <row r="246" ht="14.25" customHeight="1">
      <c r="B246" s="133"/>
    </row>
    <row r="247" ht="14.25" customHeight="1">
      <c r="B247" s="133"/>
    </row>
    <row r="248" ht="14.25" customHeight="1">
      <c r="B248" s="133"/>
    </row>
    <row r="249" ht="14.25" customHeight="1">
      <c r="B249" s="133"/>
    </row>
    <row r="250" ht="14.25" customHeight="1">
      <c r="B250" s="133"/>
    </row>
    <row r="251" ht="14.25" customHeight="1">
      <c r="B251" s="133"/>
    </row>
    <row r="252" ht="14.25" customHeight="1">
      <c r="B252" s="133"/>
    </row>
    <row r="253" ht="14.25" customHeight="1">
      <c r="B253" s="133"/>
    </row>
    <row r="254" ht="14.25" customHeight="1">
      <c r="B254" s="133"/>
    </row>
    <row r="255" ht="14.25" customHeight="1">
      <c r="B255" s="133"/>
    </row>
    <row r="256" ht="14.25" customHeight="1">
      <c r="B256" s="133"/>
    </row>
    <row r="257" ht="14.25" customHeight="1">
      <c r="B257" s="133"/>
    </row>
    <row r="258" ht="14.25" customHeight="1">
      <c r="B258" s="133"/>
    </row>
    <row r="259" ht="14.25" customHeight="1">
      <c r="B259" s="133"/>
    </row>
    <row r="260" ht="14.25" customHeight="1">
      <c r="B260" s="133"/>
    </row>
    <row r="261" ht="14.25" customHeight="1">
      <c r="B261" s="133"/>
    </row>
    <row r="262" ht="14.25" customHeight="1">
      <c r="B262" s="133"/>
    </row>
    <row r="263" ht="14.25" customHeight="1">
      <c r="B263" s="133"/>
    </row>
    <row r="264" ht="14.25" customHeight="1">
      <c r="B264" s="133"/>
    </row>
    <row r="265" ht="14.25" customHeight="1">
      <c r="B265" s="133"/>
    </row>
    <row r="266" ht="14.25" customHeight="1">
      <c r="B266" s="133"/>
    </row>
    <row r="267" ht="14.25" customHeight="1">
      <c r="B267" s="133"/>
    </row>
    <row r="268" ht="14.25" customHeight="1">
      <c r="B268" s="133"/>
    </row>
    <row r="269" ht="14.25" customHeight="1">
      <c r="B269" s="133"/>
    </row>
    <row r="270" ht="14.25" customHeight="1">
      <c r="B270" s="133"/>
    </row>
    <row r="271" ht="14.25" customHeight="1">
      <c r="B271" s="133"/>
    </row>
    <row r="272" ht="14.25" customHeight="1">
      <c r="B272" s="133"/>
    </row>
    <row r="273" ht="14.25" customHeight="1">
      <c r="B273" s="133"/>
    </row>
    <row r="274" ht="14.25" customHeight="1">
      <c r="B274" s="133"/>
    </row>
    <row r="275" ht="14.25" customHeight="1">
      <c r="B275" s="133"/>
    </row>
    <row r="276" ht="14.25" customHeight="1">
      <c r="B276" s="133"/>
    </row>
    <row r="277" ht="14.25" customHeight="1">
      <c r="B277" s="133"/>
    </row>
    <row r="278" ht="14.25" customHeight="1">
      <c r="B278" s="133"/>
    </row>
    <row r="279" ht="14.25" customHeight="1">
      <c r="B279" s="133"/>
    </row>
    <row r="280" ht="14.25" customHeight="1">
      <c r="B280" s="133"/>
    </row>
    <row r="281" ht="14.25" customHeight="1">
      <c r="B281" s="133"/>
    </row>
    <row r="282" ht="14.25" customHeight="1">
      <c r="B282" s="133"/>
    </row>
    <row r="283" ht="14.25" customHeight="1">
      <c r="B283" s="133"/>
    </row>
    <row r="284" ht="14.25" customHeight="1">
      <c r="B284" s="133"/>
    </row>
    <row r="285" ht="14.25" customHeight="1">
      <c r="B285" s="133"/>
    </row>
    <row r="286" ht="14.25" customHeight="1">
      <c r="B286" s="133"/>
    </row>
    <row r="287" ht="14.25" customHeight="1">
      <c r="B287" s="133"/>
    </row>
    <row r="288" ht="14.25" customHeight="1">
      <c r="B288" s="133"/>
    </row>
    <row r="289" ht="14.25" customHeight="1">
      <c r="B289" s="133"/>
    </row>
    <row r="290" ht="14.25" customHeight="1">
      <c r="B290" s="133"/>
    </row>
    <row r="291" ht="14.25" customHeight="1">
      <c r="B291" s="133"/>
    </row>
    <row r="292" ht="14.25" customHeight="1">
      <c r="B292" s="133"/>
    </row>
    <row r="293" ht="14.25" customHeight="1">
      <c r="B293" s="133"/>
    </row>
    <row r="294" ht="14.25" customHeight="1">
      <c r="B294" s="133"/>
    </row>
    <row r="295" ht="14.25" customHeight="1">
      <c r="B295" s="133"/>
    </row>
    <row r="296" ht="14.25" customHeight="1">
      <c r="B296" s="133"/>
    </row>
    <row r="297" ht="14.25" customHeight="1">
      <c r="B297" s="133"/>
    </row>
    <row r="298" ht="14.25" customHeight="1">
      <c r="B298" s="133"/>
    </row>
    <row r="299" ht="14.25" customHeight="1">
      <c r="B299" s="133"/>
    </row>
    <row r="300" ht="14.25" customHeight="1">
      <c r="B300" s="133"/>
    </row>
    <row r="301" ht="14.25" customHeight="1">
      <c r="B301" s="133"/>
    </row>
    <row r="302" ht="14.25" customHeight="1">
      <c r="B302" s="133"/>
    </row>
    <row r="303" ht="14.25" customHeight="1">
      <c r="B303" s="133"/>
    </row>
    <row r="304" ht="14.25" customHeight="1">
      <c r="B304" s="133"/>
    </row>
    <row r="305" ht="14.25" customHeight="1">
      <c r="B305" s="133"/>
    </row>
    <row r="306" ht="14.25" customHeight="1">
      <c r="B306" s="133"/>
    </row>
    <row r="307" ht="14.25" customHeight="1">
      <c r="B307" s="133"/>
    </row>
    <row r="308" ht="14.25" customHeight="1">
      <c r="B308" s="133"/>
    </row>
    <row r="309" ht="14.25" customHeight="1">
      <c r="B309" s="133"/>
    </row>
    <row r="310" ht="14.25" customHeight="1">
      <c r="B310" s="133"/>
    </row>
    <row r="311" ht="14.25" customHeight="1">
      <c r="B311" s="133"/>
    </row>
    <row r="312" ht="14.25" customHeight="1">
      <c r="B312" s="133"/>
    </row>
    <row r="313" ht="14.25" customHeight="1">
      <c r="B313" s="133"/>
    </row>
    <row r="314" ht="14.25" customHeight="1">
      <c r="B314" s="133"/>
    </row>
    <row r="315" ht="14.25" customHeight="1">
      <c r="B315" s="133"/>
    </row>
    <row r="316" ht="14.25" customHeight="1">
      <c r="B316" s="133"/>
    </row>
    <row r="317" ht="14.25" customHeight="1">
      <c r="B317" s="133"/>
    </row>
    <row r="318" ht="14.25" customHeight="1">
      <c r="B318" s="133"/>
    </row>
    <row r="319" ht="14.25" customHeight="1">
      <c r="B319" s="133"/>
    </row>
    <row r="320" ht="14.25" customHeight="1">
      <c r="B320" s="133"/>
    </row>
    <row r="321" ht="14.25" customHeight="1">
      <c r="B321" s="133"/>
    </row>
    <row r="322" ht="14.25" customHeight="1">
      <c r="B322" s="133"/>
    </row>
    <row r="323" ht="14.25" customHeight="1">
      <c r="B323" s="133"/>
    </row>
    <row r="324" ht="14.25" customHeight="1">
      <c r="B324" s="133"/>
    </row>
    <row r="325" ht="14.25" customHeight="1">
      <c r="B325" s="133"/>
    </row>
    <row r="326" ht="14.25" customHeight="1">
      <c r="B326" s="133"/>
    </row>
    <row r="327" ht="14.25" customHeight="1">
      <c r="B327" s="133"/>
    </row>
    <row r="328" ht="14.25" customHeight="1">
      <c r="B328" s="133"/>
    </row>
    <row r="329" ht="14.25" customHeight="1">
      <c r="B329" s="133"/>
    </row>
    <row r="330" ht="14.25" customHeight="1">
      <c r="B330" s="133"/>
    </row>
    <row r="331" ht="14.25" customHeight="1">
      <c r="B331" s="133"/>
    </row>
    <row r="332" ht="14.25" customHeight="1">
      <c r="B332" s="133"/>
    </row>
    <row r="333" ht="14.25" customHeight="1">
      <c r="B333" s="133"/>
    </row>
    <row r="334" ht="14.25" customHeight="1">
      <c r="B334" s="133"/>
    </row>
    <row r="335" ht="14.25" customHeight="1">
      <c r="B335" s="133"/>
    </row>
    <row r="336" ht="14.25" customHeight="1">
      <c r="B336" s="133"/>
    </row>
    <row r="337" ht="14.25" customHeight="1">
      <c r="B337" s="133"/>
    </row>
    <row r="338" ht="14.25" customHeight="1">
      <c r="B338" s="133"/>
    </row>
    <row r="339" ht="14.25" customHeight="1">
      <c r="B339" s="133"/>
    </row>
    <row r="340" ht="14.25" customHeight="1">
      <c r="B340" s="133"/>
    </row>
    <row r="341" ht="14.25" customHeight="1">
      <c r="B341" s="133"/>
    </row>
    <row r="342" ht="14.25" customHeight="1">
      <c r="B342" s="133"/>
    </row>
    <row r="343" ht="14.25" customHeight="1">
      <c r="B343" s="133"/>
    </row>
    <row r="344" ht="14.25" customHeight="1">
      <c r="B344" s="133"/>
    </row>
    <row r="345" ht="14.25" customHeight="1">
      <c r="B345" s="133"/>
    </row>
    <row r="346" ht="14.25" customHeight="1">
      <c r="B346" s="133"/>
    </row>
    <row r="347" ht="14.25" customHeight="1">
      <c r="B347" s="133"/>
    </row>
    <row r="348" ht="14.25" customHeight="1">
      <c r="B348" s="133"/>
    </row>
    <row r="349" ht="14.25" customHeight="1">
      <c r="B349" s="133"/>
    </row>
    <row r="350" ht="14.25" customHeight="1">
      <c r="B350" s="133"/>
    </row>
    <row r="351" ht="14.25" customHeight="1">
      <c r="B351" s="133"/>
    </row>
    <row r="352" ht="14.25" customHeight="1">
      <c r="B352" s="133"/>
    </row>
    <row r="353" ht="14.25" customHeight="1">
      <c r="B353" s="133"/>
    </row>
    <row r="354" ht="14.25" customHeight="1">
      <c r="B354" s="133"/>
    </row>
    <row r="355" ht="14.25" customHeight="1">
      <c r="B355" s="133"/>
    </row>
    <row r="356" ht="14.25" customHeight="1">
      <c r="B356" s="133"/>
    </row>
    <row r="357" ht="14.25" customHeight="1">
      <c r="B357" s="133"/>
    </row>
    <row r="358" ht="14.25" customHeight="1">
      <c r="B358" s="133"/>
    </row>
    <row r="359" ht="14.25" customHeight="1">
      <c r="B359" s="133"/>
    </row>
    <row r="360" ht="14.25" customHeight="1">
      <c r="B360" s="133"/>
    </row>
    <row r="361" ht="14.25" customHeight="1">
      <c r="B361" s="133"/>
    </row>
    <row r="362" ht="14.25" customHeight="1">
      <c r="B362" s="133"/>
    </row>
    <row r="363" ht="14.25" customHeight="1">
      <c r="B363" s="133"/>
    </row>
    <row r="364" ht="14.25" customHeight="1">
      <c r="B364" s="133"/>
    </row>
    <row r="365" ht="14.25" customHeight="1">
      <c r="B365" s="133"/>
    </row>
    <row r="366" ht="14.25" customHeight="1">
      <c r="B366" s="133"/>
    </row>
    <row r="367" ht="14.25" customHeight="1">
      <c r="B367" s="133"/>
    </row>
    <row r="368" ht="14.25" customHeight="1">
      <c r="B368" s="133"/>
    </row>
    <row r="369" ht="14.25" customHeight="1">
      <c r="B369" s="133"/>
    </row>
    <row r="370" ht="14.25" customHeight="1">
      <c r="B370" s="133"/>
    </row>
    <row r="371" ht="14.25" customHeight="1">
      <c r="B371" s="133"/>
    </row>
    <row r="372" ht="14.25" customHeight="1">
      <c r="B372" s="133"/>
    </row>
    <row r="373" ht="14.25" customHeight="1">
      <c r="B373" s="133"/>
    </row>
    <row r="374" ht="14.25" customHeight="1">
      <c r="B374" s="133"/>
    </row>
    <row r="375" ht="14.25" customHeight="1">
      <c r="B375" s="133"/>
    </row>
    <row r="376" ht="14.25" customHeight="1">
      <c r="B376" s="133"/>
    </row>
    <row r="377" ht="14.25" customHeight="1">
      <c r="B377" s="133"/>
    </row>
    <row r="378" ht="14.25" customHeight="1">
      <c r="B378" s="133"/>
    </row>
    <row r="379" ht="14.25" customHeight="1">
      <c r="B379" s="133"/>
    </row>
    <row r="380" ht="14.25" customHeight="1">
      <c r="B380" s="133"/>
    </row>
    <row r="381" ht="14.25" customHeight="1">
      <c r="B381" s="133"/>
    </row>
    <row r="382" ht="14.25" customHeight="1">
      <c r="B382" s="133"/>
    </row>
    <row r="383" ht="14.25" customHeight="1">
      <c r="B383" s="133"/>
    </row>
    <row r="384" ht="14.25" customHeight="1">
      <c r="B384" s="133"/>
    </row>
    <row r="385" ht="14.25" customHeight="1">
      <c r="B385" s="133"/>
    </row>
    <row r="386" ht="14.25" customHeight="1">
      <c r="B386" s="133"/>
    </row>
    <row r="387" ht="14.25" customHeight="1">
      <c r="B387" s="133"/>
    </row>
    <row r="388" ht="14.25" customHeight="1">
      <c r="B388" s="133"/>
    </row>
    <row r="389" ht="14.25" customHeight="1">
      <c r="B389" s="133"/>
    </row>
    <row r="390" ht="14.25" customHeight="1">
      <c r="B390" s="133"/>
    </row>
    <row r="391" ht="14.25" customHeight="1">
      <c r="B391" s="133"/>
    </row>
    <row r="392" ht="14.25" customHeight="1">
      <c r="B392" s="133"/>
    </row>
    <row r="393" ht="14.25" customHeight="1">
      <c r="B393" s="133"/>
    </row>
    <row r="394" ht="14.25" customHeight="1">
      <c r="B394" s="133"/>
    </row>
    <row r="395" ht="14.25" customHeight="1">
      <c r="B395" s="133"/>
    </row>
    <row r="396" ht="14.25" customHeight="1">
      <c r="B396" s="133"/>
    </row>
    <row r="397" ht="14.25" customHeight="1">
      <c r="B397" s="133"/>
    </row>
    <row r="398" ht="14.25" customHeight="1">
      <c r="B398" s="133"/>
    </row>
    <row r="399" ht="14.25" customHeight="1">
      <c r="B399" s="133"/>
    </row>
    <row r="400" ht="14.25" customHeight="1">
      <c r="B400" s="133"/>
    </row>
    <row r="401" ht="14.25" customHeight="1">
      <c r="B401" s="133"/>
    </row>
    <row r="402" ht="14.25" customHeight="1">
      <c r="B402" s="133"/>
    </row>
    <row r="403" ht="14.25" customHeight="1">
      <c r="B403" s="133"/>
    </row>
    <row r="404" ht="14.25" customHeight="1">
      <c r="B404" s="133"/>
    </row>
    <row r="405" ht="14.25" customHeight="1">
      <c r="B405" s="133"/>
    </row>
    <row r="406" ht="14.25" customHeight="1">
      <c r="B406" s="133"/>
    </row>
    <row r="407" ht="14.25" customHeight="1">
      <c r="B407" s="133"/>
    </row>
    <row r="408" ht="14.25" customHeight="1">
      <c r="B408" s="133"/>
    </row>
    <row r="409" ht="14.25" customHeight="1">
      <c r="B409" s="133"/>
    </row>
    <row r="410" ht="14.25" customHeight="1">
      <c r="B410" s="133"/>
    </row>
    <row r="411" ht="14.25" customHeight="1">
      <c r="B411" s="133"/>
    </row>
    <row r="412" ht="14.25" customHeight="1">
      <c r="B412" s="133"/>
    </row>
    <row r="413" ht="14.25" customHeight="1">
      <c r="B413" s="133"/>
    </row>
    <row r="414" ht="14.25" customHeight="1">
      <c r="B414" s="133"/>
    </row>
    <row r="415" ht="14.25" customHeight="1">
      <c r="B415" s="133"/>
    </row>
    <row r="416" ht="14.25" customHeight="1">
      <c r="B416" s="133"/>
    </row>
    <row r="417" ht="14.25" customHeight="1">
      <c r="B417" s="133"/>
    </row>
    <row r="418" ht="14.25" customHeight="1">
      <c r="B418" s="133"/>
    </row>
    <row r="419" ht="14.25" customHeight="1">
      <c r="B419" s="133"/>
    </row>
    <row r="420" ht="14.25" customHeight="1">
      <c r="B420" s="133"/>
    </row>
    <row r="421" ht="14.25" customHeight="1">
      <c r="B421" s="133"/>
    </row>
    <row r="422" ht="14.25" customHeight="1">
      <c r="B422" s="133"/>
    </row>
    <row r="423" ht="14.25" customHeight="1">
      <c r="B423" s="133"/>
    </row>
    <row r="424" ht="14.25" customHeight="1">
      <c r="B424" s="133"/>
    </row>
    <row r="425" ht="14.25" customHeight="1">
      <c r="B425" s="133"/>
    </row>
    <row r="426" ht="14.25" customHeight="1">
      <c r="B426" s="133"/>
    </row>
    <row r="427" ht="14.25" customHeight="1">
      <c r="B427" s="133"/>
    </row>
    <row r="428" ht="14.25" customHeight="1">
      <c r="B428" s="133"/>
    </row>
    <row r="429" ht="14.25" customHeight="1">
      <c r="B429" s="133"/>
    </row>
    <row r="430" ht="14.25" customHeight="1">
      <c r="B430" s="133"/>
    </row>
    <row r="431" ht="14.25" customHeight="1">
      <c r="B431" s="133"/>
    </row>
    <row r="432" ht="14.25" customHeight="1">
      <c r="B432" s="133"/>
    </row>
    <row r="433" ht="14.25" customHeight="1">
      <c r="B433" s="133"/>
    </row>
    <row r="434" ht="14.25" customHeight="1">
      <c r="B434" s="133"/>
    </row>
    <row r="435" ht="14.25" customHeight="1">
      <c r="B435" s="133"/>
    </row>
    <row r="436" ht="14.25" customHeight="1">
      <c r="B436" s="133"/>
    </row>
    <row r="437" ht="14.25" customHeight="1">
      <c r="B437" s="133"/>
    </row>
    <row r="438" ht="14.25" customHeight="1">
      <c r="B438" s="133"/>
    </row>
    <row r="439" ht="14.25" customHeight="1">
      <c r="B439" s="133"/>
    </row>
    <row r="440" ht="14.25" customHeight="1">
      <c r="B440" s="133"/>
    </row>
    <row r="441" ht="14.25" customHeight="1">
      <c r="B441" s="133"/>
    </row>
    <row r="442" ht="14.25" customHeight="1">
      <c r="B442" s="133"/>
    </row>
    <row r="443" ht="14.25" customHeight="1">
      <c r="B443" s="133"/>
    </row>
    <row r="444" ht="14.25" customHeight="1">
      <c r="B444" s="133"/>
    </row>
    <row r="445" ht="14.25" customHeight="1">
      <c r="B445" s="133"/>
    </row>
    <row r="446" ht="14.25" customHeight="1">
      <c r="B446" s="133"/>
    </row>
    <row r="447" ht="14.25" customHeight="1">
      <c r="B447" s="133"/>
    </row>
    <row r="448" ht="14.25" customHeight="1">
      <c r="B448" s="133"/>
    </row>
    <row r="449" ht="14.25" customHeight="1">
      <c r="B449" s="133"/>
    </row>
    <row r="450" ht="14.25" customHeight="1">
      <c r="B450" s="133"/>
    </row>
    <row r="451" ht="14.25" customHeight="1">
      <c r="B451" s="133"/>
    </row>
    <row r="452" ht="14.25" customHeight="1">
      <c r="B452" s="133"/>
    </row>
    <row r="453" ht="14.25" customHeight="1">
      <c r="B453" s="133"/>
    </row>
    <row r="454" ht="14.25" customHeight="1">
      <c r="B454" s="133"/>
    </row>
    <row r="455" ht="14.25" customHeight="1">
      <c r="B455" s="133"/>
    </row>
    <row r="456" ht="14.25" customHeight="1">
      <c r="B456" s="133"/>
    </row>
    <row r="457" ht="14.25" customHeight="1">
      <c r="B457" s="133"/>
    </row>
    <row r="458" ht="14.25" customHeight="1">
      <c r="B458" s="133"/>
    </row>
    <row r="459" ht="14.25" customHeight="1">
      <c r="B459" s="133"/>
    </row>
    <row r="460" ht="14.25" customHeight="1">
      <c r="B460" s="133"/>
    </row>
    <row r="461" ht="14.25" customHeight="1">
      <c r="B461" s="133"/>
    </row>
    <row r="462" ht="14.25" customHeight="1">
      <c r="B462" s="133"/>
    </row>
    <row r="463" ht="14.25" customHeight="1">
      <c r="B463" s="133"/>
    </row>
    <row r="464" ht="14.25" customHeight="1">
      <c r="B464" s="133"/>
    </row>
    <row r="465" ht="14.25" customHeight="1">
      <c r="B465" s="133"/>
    </row>
    <row r="466" ht="14.25" customHeight="1">
      <c r="B466" s="133"/>
    </row>
    <row r="467" ht="14.25" customHeight="1">
      <c r="B467" s="133"/>
    </row>
    <row r="468" ht="14.25" customHeight="1">
      <c r="B468" s="133"/>
    </row>
    <row r="469" ht="14.25" customHeight="1">
      <c r="B469" s="133"/>
    </row>
    <row r="470" ht="14.25" customHeight="1">
      <c r="B470" s="133"/>
    </row>
    <row r="471" ht="14.25" customHeight="1">
      <c r="B471" s="133"/>
    </row>
    <row r="472" ht="14.25" customHeight="1">
      <c r="B472" s="133"/>
    </row>
    <row r="473" ht="14.25" customHeight="1">
      <c r="B473" s="133"/>
    </row>
    <row r="474" ht="14.25" customHeight="1">
      <c r="B474" s="133"/>
    </row>
    <row r="475" ht="14.25" customHeight="1">
      <c r="B475" s="133"/>
    </row>
    <row r="476" ht="14.25" customHeight="1">
      <c r="B476" s="133"/>
    </row>
    <row r="477" ht="14.25" customHeight="1">
      <c r="B477" s="133"/>
    </row>
    <row r="478" ht="14.25" customHeight="1">
      <c r="B478" s="133"/>
    </row>
    <row r="479" ht="14.25" customHeight="1">
      <c r="B479" s="133"/>
    </row>
    <row r="480" ht="14.25" customHeight="1">
      <c r="B480" s="133"/>
    </row>
    <row r="481" ht="14.25" customHeight="1">
      <c r="B481" s="133"/>
    </row>
    <row r="482" ht="14.25" customHeight="1">
      <c r="B482" s="133"/>
    </row>
    <row r="483" ht="14.25" customHeight="1">
      <c r="B483" s="133"/>
    </row>
    <row r="484" ht="14.25" customHeight="1">
      <c r="B484" s="133"/>
    </row>
    <row r="485" ht="14.25" customHeight="1">
      <c r="B485" s="133"/>
    </row>
    <row r="486" ht="14.25" customHeight="1">
      <c r="B486" s="133"/>
    </row>
    <row r="487" ht="14.25" customHeight="1">
      <c r="B487" s="133"/>
    </row>
    <row r="488" ht="14.25" customHeight="1">
      <c r="B488" s="133"/>
    </row>
    <row r="489" ht="14.25" customHeight="1">
      <c r="B489" s="133"/>
    </row>
    <row r="490" ht="14.25" customHeight="1">
      <c r="B490" s="133"/>
    </row>
    <row r="491" ht="14.25" customHeight="1">
      <c r="B491" s="133"/>
    </row>
    <row r="492" ht="14.25" customHeight="1">
      <c r="B492" s="133"/>
    </row>
    <row r="493" ht="14.25" customHeight="1">
      <c r="B493" s="133"/>
    </row>
    <row r="494" ht="14.25" customHeight="1">
      <c r="B494" s="133"/>
    </row>
    <row r="495" ht="14.25" customHeight="1">
      <c r="B495" s="133"/>
    </row>
    <row r="496" ht="14.25" customHeight="1">
      <c r="B496" s="133"/>
    </row>
    <row r="497" ht="14.25" customHeight="1">
      <c r="B497" s="133"/>
    </row>
    <row r="498" ht="14.25" customHeight="1">
      <c r="B498" s="133"/>
    </row>
    <row r="499" ht="14.25" customHeight="1">
      <c r="B499" s="133"/>
    </row>
    <row r="500" ht="14.25" customHeight="1">
      <c r="B500" s="133"/>
    </row>
    <row r="501" ht="14.25" customHeight="1">
      <c r="B501" s="133"/>
    </row>
    <row r="502" ht="14.25" customHeight="1">
      <c r="B502" s="133"/>
    </row>
    <row r="503" ht="14.25" customHeight="1">
      <c r="B503" s="133"/>
    </row>
    <row r="504" ht="14.25" customHeight="1">
      <c r="B504" s="133"/>
    </row>
    <row r="505" ht="14.25" customHeight="1">
      <c r="B505" s="133"/>
    </row>
    <row r="506" ht="14.25" customHeight="1">
      <c r="B506" s="133"/>
    </row>
    <row r="507" ht="14.25" customHeight="1">
      <c r="B507" s="133"/>
    </row>
    <row r="508" ht="14.25" customHeight="1">
      <c r="B508" s="133"/>
    </row>
    <row r="509" ht="14.25" customHeight="1">
      <c r="B509" s="133"/>
    </row>
    <row r="510" ht="14.25" customHeight="1">
      <c r="B510" s="133"/>
    </row>
    <row r="511" ht="14.25" customHeight="1">
      <c r="B511" s="133"/>
    </row>
    <row r="512" ht="14.25" customHeight="1">
      <c r="B512" s="133"/>
    </row>
    <row r="513" ht="14.25" customHeight="1">
      <c r="B513" s="133"/>
    </row>
    <row r="514" ht="14.25" customHeight="1">
      <c r="B514" s="133"/>
    </row>
    <row r="515" ht="14.25" customHeight="1">
      <c r="B515" s="133"/>
    </row>
    <row r="516" ht="14.25" customHeight="1">
      <c r="B516" s="133"/>
    </row>
    <row r="517" ht="14.25" customHeight="1">
      <c r="B517" s="133"/>
    </row>
    <row r="518" ht="14.25" customHeight="1">
      <c r="B518" s="133"/>
    </row>
    <row r="519" ht="14.25" customHeight="1">
      <c r="B519" s="133"/>
    </row>
    <row r="520" ht="14.25" customHeight="1">
      <c r="B520" s="133"/>
    </row>
    <row r="521" ht="14.25" customHeight="1">
      <c r="B521" s="133"/>
    </row>
    <row r="522" ht="14.25" customHeight="1">
      <c r="B522" s="133"/>
    </row>
    <row r="523" ht="14.25" customHeight="1">
      <c r="B523" s="133"/>
    </row>
    <row r="524" ht="14.25" customHeight="1">
      <c r="B524" s="133"/>
    </row>
    <row r="525" ht="14.25" customHeight="1">
      <c r="B525" s="133"/>
    </row>
    <row r="526" ht="14.25" customHeight="1">
      <c r="B526" s="133"/>
    </row>
    <row r="527" ht="14.25" customHeight="1">
      <c r="B527" s="133"/>
    </row>
    <row r="528" ht="14.25" customHeight="1">
      <c r="B528" s="133"/>
    </row>
    <row r="529" ht="14.25" customHeight="1">
      <c r="B529" s="133"/>
    </row>
    <row r="530" ht="14.25" customHeight="1">
      <c r="B530" s="133"/>
    </row>
    <row r="531" ht="14.25" customHeight="1">
      <c r="B531" s="133"/>
    </row>
    <row r="532" ht="14.25" customHeight="1">
      <c r="B532" s="133"/>
    </row>
    <row r="533" ht="14.25" customHeight="1">
      <c r="B533" s="133"/>
    </row>
    <row r="534" ht="14.25" customHeight="1">
      <c r="B534" s="133"/>
    </row>
    <row r="535" ht="14.25" customHeight="1">
      <c r="B535" s="133"/>
    </row>
    <row r="536" ht="14.25" customHeight="1">
      <c r="B536" s="133"/>
    </row>
    <row r="537" ht="14.25" customHeight="1">
      <c r="B537" s="133"/>
    </row>
    <row r="538" ht="14.25" customHeight="1">
      <c r="B538" s="133"/>
    </row>
    <row r="539" ht="14.25" customHeight="1">
      <c r="B539" s="133"/>
    </row>
    <row r="540" ht="14.25" customHeight="1">
      <c r="B540" s="133"/>
    </row>
    <row r="541" ht="14.25" customHeight="1">
      <c r="B541" s="133"/>
    </row>
    <row r="542" ht="14.25" customHeight="1">
      <c r="B542" s="133"/>
    </row>
    <row r="543" ht="14.25" customHeight="1">
      <c r="B543" s="133"/>
    </row>
    <row r="544" ht="14.25" customHeight="1">
      <c r="B544" s="133"/>
    </row>
    <row r="545" ht="14.25" customHeight="1">
      <c r="B545" s="133"/>
    </row>
    <row r="546" ht="14.25" customHeight="1">
      <c r="B546" s="133"/>
    </row>
    <row r="547" ht="14.25" customHeight="1">
      <c r="B547" s="133"/>
    </row>
    <row r="548" ht="14.25" customHeight="1">
      <c r="B548" s="133"/>
    </row>
    <row r="549" ht="14.25" customHeight="1">
      <c r="B549" s="133"/>
    </row>
    <row r="550" ht="14.25" customHeight="1">
      <c r="B550" s="133"/>
    </row>
    <row r="551" ht="14.25" customHeight="1">
      <c r="B551" s="133"/>
    </row>
    <row r="552" ht="14.25" customHeight="1">
      <c r="B552" s="133"/>
    </row>
    <row r="553" ht="14.25" customHeight="1">
      <c r="B553" s="133"/>
    </row>
    <row r="554" ht="14.25" customHeight="1">
      <c r="B554" s="133"/>
    </row>
    <row r="555" ht="14.25" customHeight="1">
      <c r="B555" s="133"/>
    </row>
    <row r="556" ht="14.25" customHeight="1">
      <c r="B556" s="133"/>
    </row>
    <row r="557" ht="14.25" customHeight="1">
      <c r="B557" s="133"/>
    </row>
    <row r="558" ht="14.25" customHeight="1">
      <c r="B558" s="133"/>
    </row>
    <row r="559" ht="14.25" customHeight="1">
      <c r="B559" s="133"/>
    </row>
    <row r="560" ht="14.25" customHeight="1">
      <c r="B560" s="133"/>
    </row>
    <row r="561" ht="14.25" customHeight="1">
      <c r="B561" s="133"/>
    </row>
    <row r="562" ht="14.25" customHeight="1">
      <c r="B562" s="133"/>
    </row>
    <row r="563" ht="14.25" customHeight="1">
      <c r="B563" s="133"/>
    </row>
    <row r="564" ht="14.25" customHeight="1">
      <c r="B564" s="133"/>
    </row>
    <row r="565" ht="14.25" customHeight="1">
      <c r="B565" s="133"/>
    </row>
    <row r="566" ht="14.25" customHeight="1">
      <c r="B566" s="133"/>
    </row>
    <row r="567" ht="14.25" customHeight="1">
      <c r="B567" s="133"/>
    </row>
    <row r="568" ht="14.25" customHeight="1">
      <c r="B568" s="133"/>
    </row>
    <row r="569" ht="14.25" customHeight="1">
      <c r="B569" s="133"/>
    </row>
    <row r="570" ht="14.25" customHeight="1">
      <c r="B570" s="133"/>
    </row>
    <row r="571" ht="14.25" customHeight="1">
      <c r="B571" s="133"/>
    </row>
    <row r="572" ht="14.25" customHeight="1">
      <c r="B572" s="133"/>
    </row>
    <row r="573" ht="14.25" customHeight="1">
      <c r="B573" s="133"/>
    </row>
    <row r="574" ht="14.25" customHeight="1">
      <c r="B574" s="133"/>
    </row>
    <row r="575" ht="14.25" customHeight="1">
      <c r="B575" s="133"/>
    </row>
    <row r="576" ht="14.25" customHeight="1">
      <c r="B576" s="133"/>
    </row>
    <row r="577" ht="14.25" customHeight="1">
      <c r="B577" s="133"/>
    </row>
    <row r="578" ht="14.25" customHeight="1">
      <c r="B578" s="133"/>
    </row>
    <row r="579" ht="14.25" customHeight="1">
      <c r="B579" s="133"/>
    </row>
    <row r="580" ht="14.25" customHeight="1">
      <c r="B580" s="133"/>
    </row>
    <row r="581" ht="14.25" customHeight="1">
      <c r="B581" s="133"/>
    </row>
    <row r="582" ht="14.25" customHeight="1">
      <c r="B582" s="133"/>
    </row>
    <row r="583" ht="14.25" customHeight="1">
      <c r="B583" s="133"/>
    </row>
    <row r="584" ht="14.25" customHeight="1">
      <c r="B584" s="133"/>
    </row>
    <row r="585" ht="14.25" customHeight="1">
      <c r="B585" s="133"/>
    </row>
    <row r="586" ht="14.25" customHeight="1">
      <c r="B586" s="133"/>
    </row>
    <row r="587" ht="14.25" customHeight="1">
      <c r="B587" s="133"/>
    </row>
    <row r="588" ht="14.25" customHeight="1">
      <c r="B588" s="133"/>
    </row>
    <row r="589" ht="14.25" customHeight="1">
      <c r="B589" s="133"/>
    </row>
    <row r="590" ht="14.25" customHeight="1">
      <c r="B590" s="133"/>
    </row>
    <row r="591" ht="14.25" customHeight="1">
      <c r="B591" s="133"/>
    </row>
    <row r="592" ht="14.25" customHeight="1">
      <c r="B592" s="133"/>
    </row>
    <row r="593" ht="14.25" customHeight="1">
      <c r="B593" s="133"/>
    </row>
    <row r="594" ht="14.25" customHeight="1">
      <c r="B594" s="133"/>
    </row>
    <row r="595" ht="14.25" customHeight="1">
      <c r="B595" s="133"/>
    </row>
    <row r="596" ht="14.25" customHeight="1">
      <c r="B596" s="133"/>
    </row>
    <row r="597" ht="14.25" customHeight="1">
      <c r="B597" s="133"/>
    </row>
    <row r="598" ht="14.25" customHeight="1">
      <c r="B598" s="133"/>
    </row>
    <row r="599" ht="14.25" customHeight="1">
      <c r="B599" s="133"/>
    </row>
    <row r="600" ht="14.25" customHeight="1">
      <c r="B600" s="133"/>
    </row>
    <row r="601" ht="14.25" customHeight="1">
      <c r="B601" s="133"/>
    </row>
    <row r="602" ht="14.25" customHeight="1">
      <c r="B602" s="133"/>
    </row>
    <row r="603" ht="14.25" customHeight="1">
      <c r="B603" s="133"/>
    </row>
    <row r="604" ht="14.25" customHeight="1">
      <c r="B604" s="133"/>
    </row>
    <row r="605" ht="14.25" customHeight="1">
      <c r="B605" s="133"/>
    </row>
    <row r="606" ht="14.25" customHeight="1">
      <c r="B606" s="133"/>
    </row>
    <row r="607" ht="14.25" customHeight="1">
      <c r="B607" s="133"/>
    </row>
    <row r="608" ht="14.25" customHeight="1">
      <c r="B608" s="133"/>
    </row>
    <row r="609" ht="14.25" customHeight="1">
      <c r="B609" s="133"/>
    </row>
    <row r="610" ht="14.25" customHeight="1">
      <c r="B610" s="133"/>
    </row>
    <row r="611" ht="14.25" customHeight="1">
      <c r="B611" s="133"/>
    </row>
    <row r="612" ht="14.25" customHeight="1">
      <c r="B612" s="133"/>
    </row>
    <row r="613" ht="14.25" customHeight="1">
      <c r="B613" s="133"/>
    </row>
    <row r="614" ht="14.25" customHeight="1">
      <c r="B614" s="133"/>
    </row>
    <row r="615" ht="14.25" customHeight="1">
      <c r="B615" s="133"/>
    </row>
    <row r="616" ht="14.25" customHeight="1">
      <c r="B616" s="133"/>
    </row>
    <row r="617" ht="14.25" customHeight="1">
      <c r="B617" s="133"/>
    </row>
    <row r="618" ht="14.25" customHeight="1">
      <c r="B618" s="133"/>
    </row>
    <row r="619" ht="14.25" customHeight="1">
      <c r="B619" s="133"/>
    </row>
    <row r="620" ht="14.25" customHeight="1">
      <c r="B620" s="133"/>
    </row>
    <row r="621" ht="14.25" customHeight="1">
      <c r="B621" s="133"/>
    </row>
    <row r="622" ht="14.25" customHeight="1">
      <c r="B622" s="133"/>
    </row>
    <row r="623" ht="14.25" customHeight="1">
      <c r="B623" s="133"/>
    </row>
    <row r="624" ht="14.25" customHeight="1">
      <c r="B624" s="133"/>
    </row>
    <row r="625" ht="14.25" customHeight="1">
      <c r="B625" s="133"/>
    </row>
    <row r="626" ht="14.25" customHeight="1">
      <c r="B626" s="133"/>
    </row>
    <row r="627" ht="14.25" customHeight="1">
      <c r="B627" s="133"/>
    </row>
    <row r="628" ht="14.25" customHeight="1">
      <c r="B628" s="133"/>
    </row>
    <row r="629" ht="14.25" customHeight="1">
      <c r="B629" s="133"/>
    </row>
    <row r="630" ht="14.25" customHeight="1">
      <c r="B630" s="133"/>
    </row>
    <row r="631" ht="14.25" customHeight="1">
      <c r="B631" s="133"/>
    </row>
    <row r="632" ht="14.25" customHeight="1">
      <c r="B632" s="133"/>
    </row>
    <row r="633" ht="14.25" customHeight="1">
      <c r="B633" s="133"/>
    </row>
    <row r="634" ht="14.25" customHeight="1">
      <c r="B634" s="133"/>
    </row>
    <row r="635" ht="14.25" customHeight="1">
      <c r="B635" s="133"/>
    </row>
    <row r="636" ht="14.25" customHeight="1">
      <c r="B636" s="133"/>
    </row>
    <row r="637" ht="14.25" customHeight="1">
      <c r="B637" s="133"/>
    </row>
    <row r="638" ht="14.25" customHeight="1">
      <c r="B638" s="133"/>
    </row>
    <row r="639" ht="14.25" customHeight="1">
      <c r="B639" s="133"/>
    </row>
    <row r="640" ht="14.25" customHeight="1">
      <c r="B640" s="133"/>
    </row>
    <row r="641" ht="14.25" customHeight="1">
      <c r="B641" s="133"/>
    </row>
    <row r="642" ht="14.25" customHeight="1">
      <c r="B642" s="133"/>
    </row>
    <row r="643" ht="14.25" customHeight="1">
      <c r="B643" s="133"/>
    </row>
    <row r="644" ht="14.25" customHeight="1">
      <c r="B644" s="133"/>
    </row>
    <row r="645" ht="14.25" customHeight="1">
      <c r="B645" s="133"/>
    </row>
    <row r="646" ht="14.25" customHeight="1">
      <c r="B646" s="133"/>
    </row>
    <row r="647" ht="14.25" customHeight="1">
      <c r="B647" s="133"/>
    </row>
    <row r="648" ht="14.25" customHeight="1">
      <c r="B648" s="133"/>
    </row>
    <row r="649" ht="14.25" customHeight="1">
      <c r="B649" s="133"/>
    </row>
    <row r="650" ht="14.25" customHeight="1">
      <c r="B650" s="133"/>
    </row>
    <row r="651" ht="14.25" customHeight="1">
      <c r="B651" s="133"/>
    </row>
    <row r="652" ht="14.25" customHeight="1">
      <c r="B652" s="133"/>
    </row>
    <row r="653" ht="14.25" customHeight="1">
      <c r="B653" s="133"/>
    </row>
    <row r="654" ht="14.25" customHeight="1">
      <c r="B654" s="133"/>
    </row>
    <row r="655" ht="14.25" customHeight="1">
      <c r="B655" s="133"/>
    </row>
    <row r="656" ht="14.25" customHeight="1">
      <c r="B656" s="133"/>
    </row>
    <row r="657" ht="14.25" customHeight="1">
      <c r="B657" s="133"/>
    </row>
    <row r="658" ht="14.25" customHeight="1">
      <c r="B658" s="133"/>
    </row>
    <row r="659" ht="14.25" customHeight="1">
      <c r="B659" s="133"/>
    </row>
    <row r="660" ht="14.25" customHeight="1">
      <c r="B660" s="133"/>
    </row>
    <row r="661" ht="14.25" customHeight="1">
      <c r="B661" s="133"/>
    </row>
    <row r="662" ht="14.25" customHeight="1">
      <c r="B662" s="133"/>
    </row>
    <row r="663" ht="14.25" customHeight="1">
      <c r="B663" s="133"/>
    </row>
    <row r="664" ht="14.25" customHeight="1">
      <c r="B664" s="133"/>
    </row>
    <row r="665" ht="14.25" customHeight="1">
      <c r="B665" s="133"/>
    </row>
    <row r="666" ht="14.25" customHeight="1">
      <c r="B666" s="133"/>
    </row>
    <row r="667" ht="14.25" customHeight="1">
      <c r="B667" s="133"/>
    </row>
    <row r="668" ht="14.25" customHeight="1">
      <c r="B668" s="133"/>
    </row>
    <row r="669" ht="14.25" customHeight="1">
      <c r="B669" s="133"/>
    </row>
    <row r="670" ht="14.25" customHeight="1">
      <c r="B670" s="133"/>
    </row>
    <row r="671" ht="14.25" customHeight="1">
      <c r="B671" s="133"/>
    </row>
    <row r="672" ht="14.25" customHeight="1">
      <c r="B672" s="133"/>
    </row>
    <row r="673" ht="14.25" customHeight="1">
      <c r="B673" s="133"/>
    </row>
    <row r="674" ht="14.25" customHeight="1">
      <c r="B674" s="133"/>
    </row>
    <row r="675" ht="14.25" customHeight="1">
      <c r="B675" s="133"/>
    </row>
    <row r="676" ht="14.25" customHeight="1">
      <c r="B676" s="133"/>
    </row>
    <row r="677" ht="14.25" customHeight="1">
      <c r="B677" s="133"/>
    </row>
    <row r="678" ht="14.25" customHeight="1">
      <c r="B678" s="133"/>
    </row>
    <row r="679" ht="14.25" customHeight="1">
      <c r="B679" s="133"/>
    </row>
    <row r="680" ht="14.25" customHeight="1">
      <c r="B680" s="133"/>
    </row>
    <row r="681" ht="14.25" customHeight="1">
      <c r="B681" s="133"/>
    </row>
    <row r="682" ht="14.25" customHeight="1">
      <c r="B682" s="133"/>
    </row>
    <row r="683" ht="14.25" customHeight="1">
      <c r="B683" s="133"/>
    </row>
    <row r="684" ht="14.25" customHeight="1">
      <c r="B684" s="133"/>
    </row>
    <row r="685" ht="14.25" customHeight="1">
      <c r="B685" s="133"/>
    </row>
    <row r="686" ht="14.25" customHeight="1">
      <c r="B686" s="133"/>
    </row>
    <row r="687" ht="14.25" customHeight="1">
      <c r="B687" s="133"/>
    </row>
    <row r="688" ht="14.25" customHeight="1">
      <c r="B688" s="133"/>
    </row>
    <row r="689" ht="14.25" customHeight="1">
      <c r="B689" s="133"/>
    </row>
    <row r="690" ht="14.25" customHeight="1">
      <c r="B690" s="133"/>
    </row>
    <row r="691" ht="14.25" customHeight="1">
      <c r="B691" s="133"/>
    </row>
    <row r="692" ht="14.25" customHeight="1">
      <c r="B692" s="133"/>
    </row>
    <row r="693" ht="14.25" customHeight="1">
      <c r="B693" s="133"/>
    </row>
    <row r="694" ht="14.25" customHeight="1">
      <c r="B694" s="133"/>
    </row>
    <row r="695" ht="14.25" customHeight="1">
      <c r="B695" s="133"/>
    </row>
    <row r="696" ht="14.25" customHeight="1">
      <c r="B696" s="133"/>
    </row>
    <row r="697" ht="14.25" customHeight="1">
      <c r="B697" s="133"/>
    </row>
    <row r="698" ht="14.25" customHeight="1">
      <c r="B698" s="133"/>
    </row>
    <row r="699" ht="14.25" customHeight="1">
      <c r="B699" s="133"/>
    </row>
    <row r="700" ht="14.25" customHeight="1">
      <c r="B700" s="133"/>
    </row>
    <row r="701" ht="14.25" customHeight="1">
      <c r="B701" s="133"/>
    </row>
    <row r="702" ht="14.25" customHeight="1">
      <c r="B702" s="133"/>
    </row>
    <row r="703" ht="14.25" customHeight="1">
      <c r="B703" s="133"/>
    </row>
    <row r="704" ht="14.25" customHeight="1">
      <c r="B704" s="133"/>
    </row>
    <row r="705" ht="14.25" customHeight="1">
      <c r="B705" s="133"/>
    </row>
    <row r="706" ht="14.25" customHeight="1">
      <c r="B706" s="133"/>
    </row>
    <row r="707" ht="14.25" customHeight="1">
      <c r="B707" s="133"/>
    </row>
    <row r="708" ht="14.25" customHeight="1">
      <c r="B708" s="133"/>
    </row>
    <row r="709" ht="14.25" customHeight="1">
      <c r="B709" s="133"/>
    </row>
    <row r="710" ht="14.25" customHeight="1">
      <c r="B710" s="133"/>
    </row>
    <row r="711" ht="14.25" customHeight="1">
      <c r="B711" s="133"/>
    </row>
    <row r="712" ht="14.25" customHeight="1">
      <c r="B712" s="133"/>
    </row>
    <row r="713" ht="14.25" customHeight="1">
      <c r="B713" s="133"/>
    </row>
    <row r="714" ht="14.25" customHeight="1">
      <c r="B714" s="133"/>
    </row>
    <row r="715" ht="14.25" customHeight="1">
      <c r="B715" s="133"/>
    </row>
    <row r="716" ht="14.25" customHeight="1">
      <c r="B716" s="133"/>
    </row>
    <row r="717" ht="14.25" customHeight="1">
      <c r="B717" s="133"/>
    </row>
    <row r="718" ht="14.25" customHeight="1">
      <c r="B718" s="133"/>
    </row>
    <row r="719" ht="14.25" customHeight="1">
      <c r="B719" s="133"/>
    </row>
    <row r="720" ht="14.25" customHeight="1">
      <c r="B720" s="133"/>
    </row>
    <row r="721" ht="14.25" customHeight="1">
      <c r="B721" s="133"/>
    </row>
    <row r="722" ht="14.25" customHeight="1">
      <c r="B722" s="133"/>
    </row>
    <row r="723" ht="14.25" customHeight="1">
      <c r="B723" s="133"/>
    </row>
    <row r="724" ht="14.25" customHeight="1">
      <c r="B724" s="133"/>
    </row>
    <row r="725" ht="14.25" customHeight="1">
      <c r="B725" s="133"/>
    </row>
    <row r="726" ht="14.25" customHeight="1">
      <c r="B726" s="133"/>
    </row>
    <row r="727" ht="14.25" customHeight="1">
      <c r="B727" s="133"/>
    </row>
    <row r="728" ht="14.25" customHeight="1">
      <c r="B728" s="133"/>
    </row>
    <row r="729" ht="14.25" customHeight="1">
      <c r="B729" s="133"/>
    </row>
    <row r="730" ht="14.25" customHeight="1">
      <c r="B730" s="133"/>
    </row>
    <row r="731" ht="14.25" customHeight="1">
      <c r="B731" s="133"/>
    </row>
    <row r="732" ht="14.25" customHeight="1">
      <c r="B732" s="133"/>
    </row>
    <row r="733" ht="14.25" customHeight="1">
      <c r="B733" s="133"/>
    </row>
    <row r="734" ht="14.25" customHeight="1">
      <c r="B734" s="133"/>
    </row>
    <row r="735" ht="14.25" customHeight="1">
      <c r="B735" s="133"/>
    </row>
    <row r="736" ht="14.25" customHeight="1">
      <c r="B736" s="133"/>
    </row>
    <row r="737" ht="14.25" customHeight="1">
      <c r="B737" s="133"/>
    </row>
    <row r="738" ht="14.25" customHeight="1">
      <c r="B738" s="133"/>
    </row>
    <row r="739" ht="14.25" customHeight="1">
      <c r="B739" s="133"/>
    </row>
    <row r="740" ht="14.25" customHeight="1">
      <c r="B740" s="133"/>
    </row>
    <row r="741" ht="14.25" customHeight="1">
      <c r="B741" s="133"/>
    </row>
    <row r="742" ht="14.25" customHeight="1">
      <c r="B742" s="133"/>
    </row>
    <row r="743" ht="14.25" customHeight="1">
      <c r="B743" s="133"/>
    </row>
    <row r="744" ht="14.25" customHeight="1">
      <c r="B744" s="133"/>
    </row>
    <row r="745" ht="14.25" customHeight="1">
      <c r="B745" s="133"/>
    </row>
    <row r="746" ht="14.25" customHeight="1">
      <c r="B746" s="133"/>
    </row>
    <row r="747" ht="14.25" customHeight="1">
      <c r="B747" s="133"/>
    </row>
    <row r="748" ht="14.25" customHeight="1">
      <c r="B748" s="133"/>
    </row>
    <row r="749" ht="14.25" customHeight="1">
      <c r="B749" s="133"/>
    </row>
    <row r="750" ht="14.25" customHeight="1">
      <c r="B750" s="133"/>
    </row>
    <row r="751" ht="14.25" customHeight="1">
      <c r="B751" s="133"/>
    </row>
    <row r="752" ht="14.25" customHeight="1">
      <c r="B752" s="133"/>
    </row>
    <row r="753" ht="14.25" customHeight="1">
      <c r="B753" s="133"/>
    </row>
    <row r="754" ht="14.25" customHeight="1">
      <c r="B754" s="133"/>
    </row>
    <row r="755" ht="14.25" customHeight="1">
      <c r="B755" s="133"/>
    </row>
    <row r="756" ht="14.25" customHeight="1">
      <c r="B756" s="133"/>
    </row>
    <row r="757" ht="14.25" customHeight="1">
      <c r="B757" s="133"/>
    </row>
    <row r="758" ht="14.25" customHeight="1">
      <c r="B758" s="133"/>
    </row>
    <row r="759" ht="14.25" customHeight="1">
      <c r="B759" s="133"/>
    </row>
    <row r="760" ht="14.25" customHeight="1">
      <c r="B760" s="133"/>
    </row>
    <row r="761" ht="14.25" customHeight="1">
      <c r="B761" s="133"/>
    </row>
    <row r="762" ht="14.25" customHeight="1">
      <c r="B762" s="133"/>
    </row>
    <row r="763" ht="14.25" customHeight="1">
      <c r="B763" s="133"/>
    </row>
    <row r="764" ht="14.25" customHeight="1">
      <c r="B764" s="133"/>
    </row>
    <row r="765" ht="14.25" customHeight="1">
      <c r="B765" s="133"/>
    </row>
    <row r="766" ht="14.25" customHeight="1">
      <c r="B766" s="133"/>
    </row>
    <row r="767" ht="14.25" customHeight="1">
      <c r="B767" s="133"/>
    </row>
    <row r="768" ht="14.25" customHeight="1">
      <c r="B768" s="133"/>
    </row>
    <row r="769" ht="14.25" customHeight="1">
      <c r="B769" s="133"/>
    </row>
    <row r="770" ht="14.25" customHeight="1">
      <c r="B770" s="133"/>
    </row>
    <row r="771" ht="14.25" customHeight="1">
      <c r="B771" s="133"/>
    </row>
    <row r="772" ht="14.25" customHeight="1">
      <c r="B772" s="133"/>
    </row>
    <row r="773" ht="14.25" customHeight="1">
      <c r="B773" s="133"/>
    </row>
    <row r="774" ht="14.25" customHeight="1">
      <c r="B774" s="133"/>
    </row>
    <row r="775" ht="14.25" customHeight="1">
      <c r="B775" s="133"/>
    </row>
    <row r="776" ht="14.25" customHeight="1">
      <c r="B776" s="133"/>
    </row>
    <row r="777" ht="14.25" customHeight="1">
      <c r="B777" s="133"/>
    </row>
    <row r="778" ht="14.25" customHeight="1">
      <c r="B778" s="133"/>
    </row>
    <row r="779" ht="14.25" customHeight="1">
      <c r="B779" s="133"/>
    </row>
    <row r="780" ht="14.25" customHeight="1">
      <c r="B780" s="133"/>
    </row>
    <row r="781" ht="14.25" customHeight="1">
      <c r="B781" s="133"/>
    </row>
    <row r="782" ht="14.25" customHeight="1">
      <c r="B782" s="133"/>
    </row>
    <row r="783" ht="14.25" customHeight="1">
      <c r="B783" s="133"/>
    </row>
    <row r="784" ht="14.25" customHeight="1">
      <c r="B784" s="133"/>
    </row>
    <row r="785" ht="14.25" customHeight="1">
      <c r="B785" s="133"/>
    </row>
    <row r="786" ht="14.25" customHeight="1">
      <c r="B786" s="133"/>
    </row>
    <row r="787" ht="14.25" customHeight="1">
      <c r="B787" s="133"/>
    </row>
    <row r="788" ht="14.25" customHeight="1">
      <c r="B788" s="133"/>
    </row>
    <row r="789" ht="14.25" customHeight="1">
      <c r="B789" s="133"/>
    </row>
    <row r="790" ht="14.25" customHeight="1">
      <c r="B790" s="133"/>
    </row>
    <row r="791" ht="14.25" customHeight="1">
      <c r="B791" s="133"/>
    </row>
    <row r="792" ht="14.25" customHeight="1">
      <c r="B792" s="133"/>
    </row>
    <row r="793" ht="14.25" customHeight="1">
      <c r="B793" s="133"/>
    </row>
    <row r="794" ht="14.25" customHeight="1">
      <c r="B794" s="133"/>
    </row>
    <row r="795" ht="14.25" customHeight="1">
      <c r="B795" s="133"/>
    </row>
    <row r="796" ht="14.25" customHeight="1">
      <c r="B796" s="133"/>
    </row>
    <row r="797" ht="14.25" customHeight="1">
      <c r="B797" s="133"/>
    </row>
    <row r="798" ht="14.25" customHeight="1">
      <c r="B798" s="133"/>
    </row>
    <row r="799" ht="14.25" customHeight="1">
      <c r="B799" s="133"/>
    </row>
    <row r="800" ht="14.25" customHeight="1">
      <c r="B800" s="133"/>
    </row>
    <row r="801" ht="14.25" customHeight="1">
      <c r="B801" s="133"/>
    </row>
    <row r="802" ht="14.25" customHeight="1">
      <c r="B802" s="133"/>
    </row>
    <row r="803" ht="14.25" customHeight="1">
      <c r="B803" s="133"/>
    </row>
    <row r="804" ht="14.25" customHeight="1">
      <c r="B804" s="133"/>
    </row>
    <row r="805" ht="14.25" customHeight="1">
      <c r="B805" s="133"/>
    </row>
    <row r="806" ht="14.25" customHeight="1">
      <c r="B806" s="133"/>
    </row>
    <row r="807" ht="14.25" customHeight="1">
      <c r="B807" s="133"/>
    </row>
    <row r="808" ht="14.25" customHeight="1">
      <c r="B808" s="133"/>
    </row>
    <row r="809" ht="14.25" customHeight="1">
      <c r="B809" s="133"/>
    </row>
    <row r="810" ht="14.25" customHeight="1">
      <c r="B810" s="133"/>
    </row>
    <row r="811" ht="14.25" customHeight="1">
      <c r="B811" s="133"/>
    </row>
    <row r="812" ht="14.25" customHeight="1">
      <c r="B812" s="133"/>
    </row>
    <row r="813" ht="14.25" customHeight="1">
      <c r="B813" s="133"/>
    </row>
    <row r="814" ht="14.25" customHeight="1">
      <c r="B814" s="133"/>
    </row>
    <row r="815" ht="14.25" customHeight="1">
      <c r="B815" s="133"/>
    </row>
    <row r="816" ht="14.25" customHeight="1">
      <c r="B816" s="133"/>
    </row>
    <row r="817" ht="14.25" customHeight="1">
      <c r="B817" s="133"/>
    </row>
    <row r="818" ht="14.25" customHeight="1">
      <c r="B818" s="133"/>
    </row>
    <row r="819" ht="14.25" customHeight="1">
      <c r="B819" s="133"/>
    </row>
    <row r="820" ht="14.25" customHeight="1">
      <c r="B820" s="133"/>
    </row>
    <row r="821" ht="14.25" customHeight="1">
      <c r="B821" s="133"/>
    </row>
    <row r="822" ht="14.25" customHeight="1">
      <c r="B822" s="133"/>
    </row>
    <row r="823" ht="14.25" customHeight="1">
      <c r="B823" s="133"/>
    </row>
    <row r="824" ht="14.25" customHeight="1">
      <c r="B824" s="133"/>
    </row>
    <row r="825" ht="14.25" customHeight="1">
      <c r="B825" s="133"/>
    </row>
    <row r="826" ht="14.25" customHeight="1">
      <c r="B826" s="133"/>
    </row>
    <row r="827" ht="14.25" customHeight="1">
      <c r="B827" s="133"/>
    </row>
    <row r="828" ht="14.25" customHeight="1">
      <c r="B828" s="133"/>
    </row>
    <row r="829" ht="14.25" customHeight="1">
      <c r="B829" s="133"/>
    </row>
    <row r="830" ht="14.25" customHeight="1">
      <c r="B830" s="133"/>
    </row>
    <row r="831" ht="14.25" customHeight="1">
      <c r="B831" s="133"/>
    </row>
    <row r="832" ht="14.25" customHeight="1">
      <c r="B832" s="133"/>
    </row>
    <row r="833" ht="14.25" customHeight="1">
      <c r="B833" s="133"/>
    </row>
    <row r="834" ht="14.25" customHeight="1">
      <c r="B834" s="133"/>
    </row>
    <row r="835" ht="14.25" customHeight="1">
      <c r="B835" s="133"/>
    </row>
    <row r="836" ht="14.25" customHeight="1">
      <c r="B836" s="133"/>
    </row>
    <row r="837" ht="14.25" customHeight="1">
      <c r="B837" s="133"/>
    </row>
    <row r="838" ht="14.25" customHeight="1">
      <c r="B838" s="133"/>
    </row>
    <row r="839" ht="14.25" customHeight="1">
      <c r="B839" s="133"/>
    </row>
    <row r="840" ht="14.25" customHeight="1">
      <c r="B840" s="133"/>
    </row>
    <row r="841" ht="14.25" customHeight="1">
      <c r="B841" s="133"/>
    </row>
    <row r="842" ht="14.25" customHeight="1">
      <c r="B842" s="133"/>
    </row>
    <row r="843" ht="14.25" customHeight="1">
      <c r="B843" s="133"/>
    </row>
    <row r="844" ht="14.25" customHeight="1">
      <c r="B844" s="133"/>
    </row>
    <row r="845" ht="14.25" customHeight="1">
      <c r="B845" s="133"/>
    </row>
    <row r="846" ht="14.25" customHeight="1">
      <c r="B846" s="133"/>
    </row>
    <row r="847" ht="14.25" customHeight="1">
      <c r="B847" s="133"/>
    </row>
    <row r="848" ht="14.25" customHeight="1">
      <c r="B848" s="133"/>
    </row>
    <row r="849" ht="14.25" customHeight="1">
      <c r="B849" s="133"/>
    </row>
    <row r="850" ht="14.25" customHeight="1">
      <c r="B850" s="133"/>
    </row>
    <row r="851" ht="14.25" customHeight="1">
      <c r="B851" s="133"/>
    </row>
    <row r="852" ht="14.25" customHeight="1">
      <c r="B852" s="133"/>
    </row>
    <row r="853" ht="14.25" customHeight="1">
      <c r="B853" s="133"/>
    </row>
    <row r="854" ht="14.25" customHeight="1">
      <c r="B854" s="133"/>
    </row>
    <row r="855" ht="14.25" customHeight="1">
      <c r="B855" s="133"/>
    </row>
    <row r="856" ht="14.25" customHeight="1">
      <c r="B856" s="133"/>
    </row>
    <row r="857" ht="14.25" customHeight="1">
      <c r="B857" s="133"/>
    </row>
    <row r="858" ht="14.25" customHeight="1">
      <c r="B858" s="133"/>
    </row>
    <row r="859" ht="14.25" customHeight="1">
      <c r="B859" s="133"/>
    </row>
    <row r="860" ht="14.25" customHeight="1">
      <c r="B860" s="133"/>
    </row>
    <row r="861" ht="14.25" customHeight="1">
      <c r="B861" s="133"/>
    </row>
    <row r="862" ht="14.25" customHeight="1">
      <c r="B862" s="133"/>
    </row>
    <row r="863" ht="14.25" customHeight="1">
      <c r="B863" s="133"/>
    </row>
    <row r="864" ht="14.25" customHeight="1">
      <c r="B864" s="133"/>
    </row>
    <row r="865" ht="14.25" customHeight="1">
      <c r="B865" s="133"/>
    </row>
    <row r="866" ht="14.25" customHeight="1">
      <c r="B866" s="133"/>
    </row>
    <row r="867" ht="14.25" customHeight="1">
      <c r="B867" s="133"/>
    </row>
    <row r="868" ht="14.25" customHeight="1">
      <c r="B868" s="133"/>
    </row>
    <row r="869" ht="14.25" customHeight="1">
      <c r="B869" s="133"/>
    </row>
    <row r="870" ht="14.25" customHeight="1">
      <c r="B870" s="133"/>
    </row>
    <row r="871" ht="14.25" customHeight="1">
      <c r="B871" s="133"/>
    </row>
    <row r="872" ht="14.25" customHeight="1">
      <c r="B872" s="133"/>
    </row>
    <row r="873" ht="14.25" customHeight="1">
      <c r="B873" s="133"/>
    </row>
    <row r="874" ht="14.25" customHeight="1">
      <c r="B874" s="133"/>
    </row>
    <row r="875" ht="14.25" customHeight="1">
      <c r="B875" s="133"/>
    </row>
    <row r="876" ht="14.25" customHeight="1">
      <c r="B876" s="133"/>
    </row>
    <row r="877" ht="14.25" customHeight="1">
      <c r="B877" s="133"/>
    </row>
    <row r="878" ht="14.25" customHeight="1">
      <c r="B878" s="133"/>
    </row>
    <row r="879" ht="14.25" customHeight="1">
      <c r="B879" s="133"/>
    </row>
    <row r="880" ht="14.25" customHeight="1">
      <c r="B880" s="133"/>
    </row>
    <row r="881" ht="14.25" customHeight="1">
      <c r="B881" s="133"/>
    </row>
    <row r="882" ht="14.25" customHeight="1">
      <c r="B882" s="133"/>
    </row>
    <row r="883" ht="14.25" customHeight="1">
      <c r="B883" s="133"/>
    </row>
    <row r="884" ht="14.25" customHeight="1">
      <c r="B884" s="133"/>
    </row>
    <row r="885" ht="14.25" customHeight="1">
      <c r="B885" s="133"/>
    </row>
    <row r="886" ht="14.25" customHeight="1">
      <c r="B886" s="133"/>
    </row>
    <row r="887" ht="14.25" customHeight="1">
      <c r="B887" s="133"/>
    </row>
    <row r="888" ht="14.25" customHeight="1">
      <c r="B888" s="133"/>
    </row>
    <row r="889" ht="14.25" customHeight="1">
      <c r="B889" s="133"/>
    </row>
    <row r="890" ht="14.25" customHeight="1">
      <c r="B890" s="133"/>
    </row>
    <row r="891" ht="14.25" customHeight="1">
      <c r="B891" s="133"/>
    </row>
    <row r="892" ht="14.25" customHeight="1">
      <c r="B892" s="133"/>
    </row>
    <row r="893" ht="14.25" customHeight="1">
      <c r="B893" s="133"/>
    </row>
    <row r="894" ht="14.25" customHeight="1">
      <c r="B894" s="133"/>
    </row>
    <row r="895" ht="14.25" customHeight="1">
      <c r="B895" s="133"/>
    </row>
    <row r="896" ht="14.25" customHeight="1">
      <c r="B896" s="133"/>
    </row>
    <row r="897" ht="14.25" customHeight="1">
      <c r="B897" s="133"/>
    </row>
    <row r="898" ht="14.25" customHeight="1">
      <c r="B898" s="133"/>
    </row>
    <row r="899" ht="14.25" customHeight="1">
      <c r="B899" s="133"/>
    </row>
    <row r="900" ht="14.25" customHeight="1">
      <c r="B900" s="133"/>
    </row>
    <row r="901" ht="14.25" customHeight="1">
      <c r="B901" s="133"/>
    </row>
    <row r="902" ht="14.25" customHeight="1">
      <c r="B902" s="133"/>
    </row>
    <row r="903" ht="14.25" customHeight="1">
      <c r="B903" s="133"/>
    </row>
    <row r="904" ht="14.25" customHeight="1">
      <c r="B904" s="133"/>
    </row>
    <row r="905" ht="14.25" customHeight="1">
      <c r="B905" s="133"/>
    </row>
    <row r="906" ht="14.25" customHeight="1">
      <c r="B906" s="133"/>
    </row>
    <row r="907" ht="14.25" customHeight="1">
      <c r="B907" s="133"/>
    </row>
    <row r="908" ht="14.25" customHeight="1">
      <c r="B908" s="133"/>
    </row>
    <row r="909" ht="14.25" customHeight="1">
      <c r="B909" s="133"/>
    </row>
    <row r="910" ht="14.25" customHeight="1">
      <c r="B910" s="133"/>
    </row>
    <row r="911" ht="14.25" customHeight="1">
      <c r="B911" s="133"/>
    </row>
    <row r="912" ht="14.25" customHeight="1">
      <c r="B912" s="133"/>
    </row>
    <row r="913" ht="14.25" customHeight="1">
      <c r="B913" s="133"/>
    </row>
    <row r="914" ht="14.25" customHeight="1">
      <c r="B914" s="133"/>
    </row>
    <row r="915" ht="14.25" customHeight="1">
      <c r="B915" s="133"/>
    </row>
    <row r="916" ht="14.25" customHeight="1">
      <c r="B916" s="133"/>
    </row>
    <row r="917" ht="14.25" customHeight="1">
      <c r="B917" s="133"/>
    </row>
    <row r="918" ht="14.25" customHeight="1">
      <c r="B918" s="133"/>
    </row>
    <row r="919" ht="14.25" customHeight="1">
      <c r="B919" s="133"/>
    </row>
    <row r="920" ht="14.25" customHeight="1">
      <c r="B920" s="133"/>
    </row>
    <row r="921" ht="14.25" customHeight="1">
      <c r="B921" s="133"/>
    </row>
    <row r="922" ht="14.25" customHeight="1">
      <c r="B922" s="133"/>
    </row>
    <row r="923" ht="14.25" customHeight="1">
      <c r="B923" s="133"/>
    </row>
    <row r="924" ht="14.25" customHeight="1">
      <c r="B924" s="133"/>
    </row>
    <row r="925" ht="14.25" customHeight="1">
      <c r="B925" s="133"/>
    </row>
    <row r="926" ht="14.25" customHeight="1">
      <c r="B926" s="133"/>
    </row>
    <row r="927" ht="14.25" customHeight="1">
      <c r="B927" s="133"/>
    </row>
    <row r="928" ht="14.25" customHeight="1">
      <c r="B928" s="133"/>
    </row>
    <row r="929" ht="14.25" customHeight="1">
      <c r="B929" s="133"/>
    </row>
    <row r="930" ht="14.25" customHeight="1">
      <c r="B930" s="133"/>
    </row>
    <row r="931" ht="14.25" customHeight="1">
      <c r="B931" s="133"/>
    </row>
    <row r="932" ht="14.25" customHeight="1">
      <c r="B932" s="133"/>
    </row>
    <row r="933" ht="14.25" customHeight="1">
      <c r="B933" s="133"/>
    </row>
    <row r="934" ht="14.25" customHeight="1">
      <c r="B934" s="133"/>
    </row>
    <row r="935" ht="14.25" customHeight="1">
      <c r="B935" s="133"/>
    </row>
    <row r="936" ht="14.25" customHeight="1">
      <c r="B936" s="133"/>
    </row>
    <row r="937" ht="14.25" customHeight="1">
      <c r="B937" s="133"/>
    </row>
    <row r="938" ht="14.25" customHeight="1">
      <c r="B938" s="133"/>
    </row>
    <row r="939" ht="14.25" customHeight="1">
      <c r="B939" s="133"/>
    </row>
    <row r="940" ht="14.25" customHeight="1">
      <c r="B940" s="133"/>
    </row>
    <row r="941" ht="14.25" customHeight="1">
      <c r="B941" s="133"/>
    </row>
    <row r="942" ht="14.25" customHeight="1">
      <c r="B942" s="133"/>
    </row>
    <row r="943" ht="14.25" customHeight="1">
      <c r="B943" s="133"/>
    </row>
    <row r="944" ht="14.25" customHeight="1">
      <c r="B944" s="133"/>
    </row>
    <row r="945" ht="14.25" customHeight="1">
      <c r="B945" s="133"/>
    </row>
    <row r="946" ht="14.25" customHeight="1">
      <c r="B946" s="133"/>
    </row>
    <row r="947" ht="14.25" customHeight="1">
      <c r="B947" s="133"/>
    </row>
    <row r="948" ht="14.25" customHeight="1">
      <c r="B948" s="133"/>
    </row>
    <row r="949" ht="14.25" customHeight="1">
      <c r="B949" s="133"/>
    </row>
    <row r="950" ht="14.25" customHeight="1">
      <c r="B950" s="133"/>
    </row>
    <row r="951" ht="14.25" customHeight="1">
      <c r="B951" s="133"/>
    </row>
    <row r="952" ht="14.25" customHeight="1">
      <c r="B952" s="133"/>
    </row>
    <row r="953" ht="14.25" customHeight="1">
      <c r="B953" s="133"/>
    </row>
    <row r="954" ht="14.25" customHeight="1">
      <c r="B954" s="133"/>
    </row>
    <row r="955" ht="14.25" customHeight="1">
      <c r="B955" s="133"/>
    </row>
    <row r="956" ht="14.25" customHeight="1">
      <c r="B956" s="133"/>
    </row>
    <row r="957" ht="14.25" customHeight="1">
      <c r="B957" s="133"/>
    </row>
    <row r="958" ht="14.25" customHeight="1">
      <c r="B958" s="133"/>
    </row>
    <row r="959" ht="14.25" customHeight="1">
      <c r="B959" s="133"/>
    </row>
    <row r="960" ht="14.25" customHeight="1">
      <c r="B960" s="133"/>
    </row>
    <row r="961" ht="14.25" customHeight="1">
      <c r="B961" s="133"/>
    </row>
    <row r="962" ht="14.25" customHeight="1">
      <c r="B962" s="133"/>
    </row>
    <row r="963" ht="14.25" customHeight="1">
      <c r="B963" s="133"/>
    </row>
    <row r="964" ht="14.25" customHeight="1">
      <c r="B964" s="133"/>
    </row>
    <row r="965" ht="14.25" customHeight="1">
      <c r="B965" s="133"/>
    </row>
    <row r="966" ht="14.25" customHeight="1">
      <c r="B966" s="133"/>
    </row>
    <row r="967" ht="14.25" customHeight="1">
      <c r="B967" s="133"/>
    </row>
    <row r="968" ht="14.25" customHeight="1">
      <c r="B968" s="133"/>
    </row>
    <row r="969" ht="14.25" customHeight="1">
      <c r="B969" s="133"/>
    </row>
    <row r="970" ht="14.25" customHeight="1">
      <c r="B970" s="133"/>
    </row>
    <row r="971" ht="14.25" customHeight="1">
      <c r="B971" s="133"/>
    </row>
    <row r="972" ht="14.25" customHeight="1">
      <c r="B972" s="133"/>
    </row>
    <row r="973" ht="14.25" customHeight="1">
      <c r="B973" s="133"/>
    </row>
    <row r="974" ht="14.25" customHeight="1">
      <c r="B974" s="133"/>
    </row>
    <row r="975" ht="14.25" customHeight="1">
      <c r="B975" s="133"/>
    </row>
    <row r="976" ht="14.25" customHeight="1">
      <c r="B976" s="133"/>
    </row>
    <row r="977" ht="14.25" customHeight="1">
      <c r="B977" s="133"/>
    </row>
    <row r="978" ht="14.25" customHeight="1">
      <c r="B978" s="133"/>
    </row>
    <row r="979" ht="14.25" customHeight="1">
      <c r="B979" s="133"/>
    </row>
    <row r="980" ht="14.25" customHeight="1">
      <c r="B980" s="133"/>
    </row>
    <row r="981" ht="14.25" customHeight="1">
      <c r="B981" s="133"/>
    </row>
    <row r="982" ht="14.25" customHeight="1">
      <c r="B982" s="133"/>
    </row>
    <row r="983" ht="14.25" customHeight="1">
      <c r="B983" s="133"/>
    </row>
    <row r="984" ht="14.25" customHeight="1">
      <c r="B984" s="133"/>
    </row>
    <row r="985" ht="14.25" customHeight="1">
      <c r="B985" s="133"/>
    </row>
    <row r="986" ht="14.25" customHeight="1">
      <c r="B986" s="133"/>
    </row>
    <row r="987" ht="14.25" customHeight="1">
      <c r="B987" s="133"/>
    </row>
    <row r="988" ht="14.25" customHeight="1">
      <c r="B988" s="133"/>
    </row>
    <row r="989" ht="14.25" customHeight="1">
      <c r="B989" s="133"/>
    </row>
    <row r="990" ht="14.25" customHeight="1">
      <c r="B990" s="133"/>
    </row>
    <row r="991" ht="14.25" customHeight="1">
      <c r="B991" s="133"/>
    </row>
    <row r="992" ht="14.25" customHeight="1">
      <c r="B992" s="133"/>
    </row>
    <row r="993" ht="14.25" customHeight="1">
      <c r="B993" s="133"/>
    </row>
    <row r="994" ht="14.25" customHeight="1">
      <c r="B994" s="133"/>
    </row>
    <row r="995" ht="14.25" customHeight="1">
      <c r="B995" s="133"/>
    </row>
    <row r="996" ht="14.25" customHeight="1">
      <c r="B996" s="133"/>
    </row>
    <row r="997" ht="14.25" customHeight="1">
      <c r="B997" s="133"/>
    </row>
    <row r="998" ht="14.25" customHeight="1">
      <c r="B998" s="133"/>
    </row>
    <row r="999" ht="14.25" customHeight="1">
      <c r="B999" s="133"/>
    </row>
    <row r="1000" ht="14.25" customHeight="1">
      <c r="B1000" s="133"/>
    </row>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86"/>
    <col customWidth="1" min="3" max="3" width="6.43"/>
    <col customWidth="1" min="4" max="4" width="25.71"/>
    <col customWidth="1" min="5" max="5" width="11.43"/>
    <col customWidth="1" hidden="1" min="6" max="6" width="11.43"/>
    <col customWidth="1" min="7" max="26" width="8.71"/>
  </cols>
  <sheetData>
    <row r="1" ht="14.25" customHeight="1"/>
    <row r="2" ht="14.25" customHeight="1">
      <c r="B2" s="480" t="str">
        <f>Language!$E$91</f>
        <v>Groups</v>
      </c>
    </row>
    <row r="3" ht="14.25" customHeight="1"/>
    <row r="4" ht="14.25" customHeight="1">
      <c r="B4" s="512" t="s">
        <v>1719</v>
      </c>
      <c r="C4" s="695" t="s">
        <v>1720</v>
      </c>
      <c r="D4" s="696" t="s">
        <v>99</v>
      </c>
    </row>
    <row r="5" ht="14.25" customHeight="1">
      <c r="B5" s="697"/>
      <c r="C5" s="698"/>
      <c r="D5" s="699"/>
    </row>
    <row r="6" ht="14.25" customHeight="1">
      <c r="B6" s="700"/>
      <c r="C6" s="701"/>
      <c r="D6" s="702" t="s">
        <v>106</v>
      </c>
    </row>
    <row r="7" ht="14.25" customHeight="1">
      <c r="B7" s="543" t="s">
        <v>1721</v>
      </c>
      <c r="C7" s="703">
        <v>54.0</v>
      </c>
      <c r="D7" s="530" t="str">
        <f>VLOOKUP($C7,Language!$D$5:$E$63,2,0)</f>
        <v>Germany</v>
      </c>
    </row>
    <row r="8" ht="14.25" customHeight="1">
      <c r="B8" s="543" t="s">
        <v>1722</v>
      </c>
      <c r="C8" s="704">
        <v>13.0</v>
      </c>
      <c r="D8" s="530" t="str">
        <f>VLOOKUP($C8,Language!$D$5:$E$63,2,0)</f>
        <v>Scotland</v>
      </c>
    </row>
    <row r="9" ht="14.25" customHeight="1">
      <c r="B9" s="543" t="s">
        <v>1723</v>
      </c>
      <c r="C9" s="704">
        <v>6.0</v>
      </c>
      <c r="D9" s="530" t="str">
        <f>VLOOKUP($C9,Language!$D$5:$E$63,2,0)</f>
        <v>Hungary</v>
      </c>
    </row>
    <row r="10" ht="14.25" customHeight="1">
      <c r="B10" s="705" t="s">
        <v>1724</v>
      </c>
      <c r="C10" s="703">
        <v>20.0</v>
      </c>
      <c r="D10" s="530" t="str">
        <f>VLOOKUP($C10,Language!$D$5:$E$63,2,0)</f>
        <v>Switzerland</v>
      </c>
    </row>
    <row r="11" ht="14.25" customHeight="1">
      <c r="B11" s="706"/>
      <c r="C11" s="701"/>
      <c r="D11" s="702" t="s">
        <v>108</v>
      </c>
    </row>
    <row r="12" ht="14.25" customHeight="1">
      <c r="B12" s="543" t="s">
        <v>94</v>
      </c>
      <c r="C12" s="704">
        <v>3.0</v>
      </c>
      <c r="D12" s="530" t="str">
        <f>VLOOKUP($C12,Language!$D$5:$E$63,2,0)</f>
        <v>Spain</v>
      </c>
    </row>
    <row r="13" ht="14.25" customHeight="1">
      <c r="B13" s="543" t="s">
        <v>1725</v>
      </c>
      <c r="C13" s="703">
        <v>14.0</v>
      </c>
      <c r="D13" s="530" t="str">
        <f>VLOOKUP($C13,Language!$D$5:$E$63,2,0)</f>
        <v>Croatia</v>
      </c>
    </row>
    <row r="14" ht="14.25" customHeight="1">
      <c r="B14" s="543" t="s">
        <v>1726</v>
      </c>
      <c r="C14" s="704">
        <v>18.0</v>
      </c>
      <c r="D14" s="530" t="str">
        <f>VLOOKUP($C14,Language!$D$5:$E$63,2,0)</f>
        <v>Italy</v>
      </c>
    </row>
    <row r="15" ht="14.25" customHeight="1">
      <c r="B15" s="705" t="s">
        <v>1727</v>
      </c>
      <c r="C15" s="704">
        <v>10.0</v>
      </c>
      <c r="D15" s="530" t="str">
        <f>VLOOKUP($C15,Language!$D$5:$E$63,2,0)</f>
        <v>Albania</v>
      </c>
    </row>
    <row r="16" ht="14.25" customHeight="1">
      <c r="B16" s="706"/>
      <c r="C16" s="701"/>
      <c r="D16" s="702" t="s">
        <v>110</v>
      </c>
    </row>
    <row r="17" ht="14.25" customHeight="1">
      <c r="B17" s="543" t="s">
        <v>1728</v>
      </c>
      <c r="C17" s="704">
        <v>15.0</v>
      </c>
      <c r="D17" s="530" t="str">
        <f>VLOOKUP($C17,Language!$D$5:$E$63,2,0)</f>
        <v>Slovenia</v>
      </c>
    </row>
    <row r="18" ht="14.25" customHeight="1">
      <c r="B18" s="543" t="s">
        <v>1729</v>
      </c>
      <c r="C18" s="704">
        <v>9.0</v>
      </c>
      <c r="D18" s="530" t="str">
        <f>VLOOKUP($C18,Language!$D$5:$E$63,2,0)</f>
        <v>Denmark</v>
      </c>
    </row>
    <row r="19" ht="14.25" customHeight="1">
      <c r="B19" s="543" t="s">
        <v>1730</v>
      </c>
      <c r="C19" s="704">
        <v>19.0</v>
      </c>
      <c r="D19" s="530" t="str">
        <f>VLOOKUP($C19,Language!$D$5:$E$63,2,0)</f>
        <v>Serbia</v>
      </c>
    </row>
    <row r="20" ht="14.25" customHeight="1">
      <c r="B20" s="705" t="s">
        <v>93</v>
      </c>
      <c r="C20" s="704">
        <v>5.0</v>
      </c>
      <c r="D20" s="530" t="str">
        <f>VLOOKUP($C20,Language!$D$5:$E$63,2,0)</f>
        <v>England</v>
      </c>
    </row>
    <row r="21" ht="14.25" customHeight="1">
      <c r="B21" s="706"/>
      <c r="C21" s="701"/>
      <c r="D21" s="702" t="s">
        <v>107</v>
      </c>
    </row>
    <row r="22" ht="14.25" customHeight="1">
      <c r="B22" s="543" t="s">
        <v>1731</v>
      </c>
      <c r="C22" s="704">
        <v>26.0</v>
      </c>
      <c r="D22" s="530" t="str">
        <f>VLOOKUP($C22,Language!$D$5:$E$63,2,0)</f>
        <v>Poland</v>
      </c>
    </row>
    <row r="23" ht="14.25" customHeight="1">
      <c r="B23" s="543" t="s">
        <v>1732</v>
      </c>
      <c r="C23" s="704">
        <v>12.0</v>
      </c>
      <c r="D23" s="530" t="str">
        <f>VLOOKUP($C23,Language!$D$5:$E$63,2,0)</f>
        <v>Netherlands</v>
      </c>
    </row>
    <row r="24" ht="14.25" customHeight="1">
      <c r="B24" s="543" t="s">
        <v>1733</v>
      </c>
      <c r="C24" s="704">
        <v>11.0</v>
      </c>
      <c r="D24" s="530" t="str">
        <f>VLOOKUP($C24,Language!$D$5:$E$63,2,0)</f>
        <v>Austria</v>
      </c>
    </row>
    <row r="25" ht="14.25" customHeight="1">
      <c r="B25" s="705" t="s">
        <v>95</v>
      </c>
      <c r="C25" s="703">
        <v>2.0</v>
      </c>
      <c r="D25" s="530" t="str">
        <f>VLOOKUP($C25,Language!$D$5:$E$63,2,0)</f>
        <v>France</v>
      </c>
    </row>
    <row r="26" ht="14.25" customHeight="1">
      <c r="B26" s="706"/>
      <c r="C26" s="701"/>
      <c r="D26" s="702" t="s">
        <v>109</v>
      </c>
    </row>
    <row r="27" ht="14.25" customHeight="1">
      <c r="B27" s="543" t="s">
        <v>1734</v>
      </c>
      <c r="C27" s="704">
        <v>4.0</v>
      </c>
      <c r="D27" s="530" t="str">
        <f>VLOOKUP($C27,Language!$D$5:$E$63,2,0)</f>
        <v>Belgium</v>
      </c>
    </row>
    <row r="28" ht="14.25" customHeight="1">
      <c r="B28" s="543" t="s">
        <v>1735</v>
      </c>
      <c r="C28" s="703">
        <v>16.0</v>
      </c>
      <c r="D28" s="530" t="str">
        <f>VLOOKUP($C28,Language!$D$5:$E$63,2,0)</f>
        <v>Slovakia</v>
      </c>
    </row>
    <row r="29" ht="14.25" customHeight="1">
      <c r="B29" s="543" t="s">
        <v>1736</v>
      </c>
      <c r="C29" s="704">
        <v>8.0</v>
      </c>
      <c r="D29" s="530" t="str">
        <f>VLOOKUP($C29,Language!$D$5:$E$63,2,0)</f>
        <v>Romania</v>
      </c>
    </row>
    <row r="30" ht="14.25" customHeight="1">
      <c r="B30" s="705" t="s">
        <v>1737</v>
      </c>
      <c r="C30" s="703">
        <v>21.0</v>
      </c>
      <c r="D30" s="530" t="str">
        <f>VLOOKUP($C30,Language!$D$5:$E$63,2,0)</f>
        <v>Ukraine</v>
      </c>
    </row>
    <row r="31" ht="14.25" customHeight="1">
      <c r="B31" s="706"/>
      <c r="C31" s="701"/>
      <c r="D31" s="702" t="s">
        <v>111</v>
      </c>
    </row>
    <row r="32" ht="14.25" customHeight="1">
      <c r="B32" s="543" t="s">
        <v>1738</v>
      </c>
      <c r="C32" s="703">
        <v>7.0</v>
      </c>
      <c r="D32" s="530" t="str">
        <f>VLOOKUP($C32,Language!$D$5:$E$63,2,0)</f>
        <v>Türkiye</v>
      </c>
    </row>
    <row r="33" ht="14.25" customHeight="1">
      <c r="B33" s="543" t="s">
        <v>1739</v>
      </c>
      <c r="C33" s="704">
        <v>34.0</v>
      </c>
      <c r="D33" s="530" t="str">
        <f>VLOOKUP($C33,Language!$D$5:$E$63,2,0)</f>
        <v>Georgia</v>
      </c>
    </row>
    <row r="34" ht="14.25" customHeight="1">
      <c r="B34" s="543" t="s">
        <v>1740</v>
      </c>
      <c r="C34" s="703">
        <v>1.0</v>
      </c>
      <c r="D34" s="530" t="str">
        <f>VLOOKUP($C34,Language!$D$5:$E$63,2,0)</f>
        <v>Portugal</v>
      </c>
    </row>
    <row r="35" ht="14.25" customHeight="1">
      <c r="B35" s="544" t="s">
        <v>1741</v>
      </c>
      <c r="C35" s="707">
        <v>17.0</v>
      </c>
      <c r="D35" s="538"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9.29"/>
    <col customWidth="1" min="3" max="3" width="7.57"/>
    <col customWidth="1" min="4" max="4" width="9.29"/>
    <col customWidth="1" min="5" max="5" width="27.29"/>
    <col customWidth="1" min="6" max="6" width="26.71"/>
    <col customWidth="1" min="7" max="7" width="8.29"/>
    <col customWidth="1" min="8" max="8" width="21.57"/>
    <col customWidth="1" min="9" max="9" width="18.0"/>
    <col customWidth="1" min="10" max="10" width="19.0"/>
    <col customWidth="1" min="11" max="11" width="18.14"/>
    <col customWidth="1" min="12" max="12" width="10.29"/>
    <col customWidth="1" min="13" max="13" width="11.0"/>
    <col customWidth="1" min="14" max="14" width="23.0"/>
    <col customWidth="1" min="15" max="26" width="8.71"/>
  </cols>
  <sheetData>
    <row r="1" ht="14.25" customHeight="1">
      <c r="A1" s="172"/>
      <c r="B1" s="417" t="str">
        <f>Language!$E$88</f>
        <v>Matches</v>
      </c>
      <c r="M1" s="133"/>
      <c r="N1" s="133"/>
      <c r="O1" s="133"/>
    </row>
    <row r="2" ht="18.75" customHeight="1">
      <c r="A2" s="174"/>
      <c r="B2" s="175"/>
      <c r="C2" s="175"/>
      <c r="D2" s="175"/>
      <c r="E2" s="175"/>
      <c r="F2" s="175"/>
      <c r="G2" s="175"/>
      <c r="H2" s="175"/>
      <c r="I2" s="175"/>
      <c r="J2" s="175"/>
      <c r="M2" s="133"/>
      <c r="N2" s="133"/>
      <c r="O2" s="133"/>
    </row>
    <row r="3" ht="30.0" customHeight="1">
      <c r="A3" s="174"/>
      <c r="B3" s="708" t="s">
        <v>1551</v>
      </c>
      <c r="C3" s="709" t="s">
        <v>1239</v>
      </c>
      <c r="D3" s="710"/>
      <c r="E3" s="711" t="s">
        <v>1742</v>
      </c>
      <c r="F3" s="711" t="s">
        <v>1743</v>
      </c>
      <c r="G3" s="712" t="s">
        <v>501</v>
      </c>
      <c r="H3" s="711" t="s">
        <v>941</v>
      </c>
      <c r="I3" s="711" t="s">
        <v>1573</v>
      </c>
      <c r="J3" s="711" t="s">
        <v>1580</v>
      </c>
      <c r="K3" s="713" t="s">
        <v>1744</v>
      </c>
      <c r="M3" s="133"/>
      <c r="N3" s="133"/>
      <c r="O3" s="133"/>
    </row>
    <row r="4" ht="14.25" customHeight="1">
      <c r="B4" s="714">
        <v>1.0</v>
      </c>
      <c r="C4" s="715" t="s">
        <v>1721</v>
      </c>
      <c r="D4" s="716" t="s">
        <v>1722</v>
      </c>
      <c r="E4" s="717">
        <v>45457.875</v>
      </c>
      <c r="F4" s="629">
        <f>E4-VLOOKUP(TimeZone!$L$5,TimeZone!$C$4:$E$39,3,0)+VLOOKUP(TimeZone!$H$1,TimeZone!$C$4:$E$39,3,0)</f>
        <v>45457.875</v>
      </c>
      <c r="G4" s="718">
        <v>10.0</v>
      </c>
      <c r="H4" s="719" t="str">
        <f>IFERROR(VLOOKUP($G4,Language!$D$66:$E$81,2,0),"")</f>
        <v>Munich</v>
      </c>
      <c r="I4" s="719" t="str">
        <f>VLOOKUP(C4,Groups!$B$7:$D$35,3,0)</f>
        <v>Germany</v>
      </c>
      <c r="J4" s="719" t="str">
        <f>VLOOKUP(D4,Groups!$B$7:$D$35,3,0)</f>
        <v>Scotland</v>
      </c>
      <c r="K4" s="720"/>
      <c r="M4" s="133"/>
      <c r="N4" s="133"/>
      <c r="O4" s="133"/>
    </row>
    <row r="5" ht="14.25" customHeight="1">
      <c r="B5" s="714">
        <v>2.0</v>
      </c>
      <c r="C5" s="715" t="s">
        <v>1723</v>
      </c>
      <c r="D5" s="716" t="s">
        <v>1724</v>
      </c>
      <c r="E5" s="717">
        <v>45458.625</v>
      </c>
      <c r="F5" s="629">
        <f>E5-VLOOKUP(TimeZone!$L$5,TimeZone!$C$4:$E$39,3,0)+VLOOKUP(TimeZone!$H$1,TimeZone!$C$4:$E$39,3,0)</f>
        <v>45458.625</v>
      </c>
      <c r="G5" s="721">
        <v>7.0</v>
      </c>
      <c r="H5" s="719" t="str">
        <f>IFERROR(VLOOKUP($G5,Language!$D$66:$E$81,2,0),"")</f>
        <v>Cologne</v>
      </c>
      <c r="I5" s="719" t="str">
        <f>VLOOKUP(C5,Groups!$B$7:$D$35,3,0)</f>
        <v>Hungary</v>
      </c>
      <c r="J5" s="719" t="str">
        <f>VLOOKUP(D5,Groups!$B$7:$D$35,3,0)</f>
        <v>Switzerland</v>
      </c>
      <c r="K5" s="720"/>
      <c r="M5" s="133"/>
      <c r="N5" s="133"/>
      <c r="O5" s="133"/>
    </row>
    <row r="6" ht="14.25" customHeight="1">
      <c r="B6" s="714">
        <v>3.0</v>
      </c>
      <c r="C6" s="715" t="s">
        <v>94</v>
      </c>
      <c r="D6" s="716" t="s">
        <v>1725</v>
      </c>
      <c r="E6" s="717">
        <v>45458.75</v>
      </c>
      <c r="F6" s="629">
        <f>E6-VLOOKUP(TimeZone!$L$5,TimeZone!$C$4:$E$39,3,0)+VLOOKUP(TimeZone!$H$1,TimeZone!$C$4:$E$39,3,0)</f>
        <v>45458.75</v>
      </c>
      <c r="G6" s="721">
        <v>1.0</v>
      </c>
      <c r="H6" s="719" t="str">
        <f>IFERROR(VLOOKUP($G6,Language!$D$66:$E$81,2,0),"")</f>
        <v>Berlin</v>
      </c>
      <c r="I6" s="719" t="str">
        <f>VLOOKUP(C6,Groups!$B$7:$D$35,3,0)</f>
        <v>Spain</v>
      </c>
      <c r="J6" s="719" t="str">
        <f>VLOOKUP(D6,Groups!$B$7:$D$35,3,0)</f>
        <v>Croatia</v>
      </c>
      <c r="K6" s="720"/>
      <c r="M6" s="133"/>
      <c r="N6" s="133"/>
      <c r="O6" s="133"/>
    </row>
    <row r="7" ht="14.25" customHeight="1">
      <c r="B7" s="714">
        <v>4.0</v>
      </c>
      <c r="C7" s="715" t="s">
        <v>1726</v>
      </c>
      <c r="D7" s="716" t="s">
        <v>1727</v>
      </c>
      <c r="E7" s="717">
        <v>45458.875</v>
      </c>
      <c r="F7" s="629">
        <f>E7-VLOOKUP(TimeZone!$L$5,TimeZone!$C$4:$E$39,3,0)+VLOOKUP(TimeZone!$H$1,TimeZone!$C$4:$E$39,3,0)</f>
        <v>45458.875</v>
      </c>
      <c r="G7" s="721">
        <v>4.0</v>
      </c>
      <c r="H7" s="719" t="str">
        <f>IFERROR(VLOOKUP($G7,Language!$D$66:$E$81,2,0),"")</f>
        <v>Dortmund</v>
      </c>
      <c r="I7" s="719" t="str">
        <f>VLOOKUP(C7,Groups!$B$7:$D$35,3,0)</f>
        <v>Italy</v>
      </c>
      <c r="J7" s="719" t="str">
        <f>VLOOKUP(D7,Groups!$B$7:$D$35,3,0)</f>
        <v>Albania</v>
      </c>
      <c r="K7" s="720"/>
      <c r="M7" s="133"/>
      <c r="N7" s="133"/>
      <c r="O7" s="133"/>
    </row>
    <row r="8" ht="14.25" customHeight="1">
      <c r="B8" s="714">
        <v>5.0</v>
      </c>
      <c r="C8" s="715" t="s">
        <v>1730</v>
      </c>
      <c r="D8" s="716" t="s">
        <v>93</v>
      </c>
      <c r="E8" s="717">
        <v>45459.875</v>
      </c>
      <c r="F8" s="629">
        <f>E8-VLOOKUP(TimeZone!$L$5,TimeZone!$C$4:$E$39,3,0)+VLOOKUP(TimeZone!$H$1,TimeZone!$C$4:$E$39,3,0)</f>
        <v>45459.875</v>
      </c>
      <c r="G8" s="721">
        <v>5.0</v>
      </c>
      <c r="H8" s="719" t="str">
        <f>IFERROR(VLOOKUP($G8,Language!$D$66:$E$81,2,0),"")</f>
        <v>Gelsenkirchen</v>
      </c>
      <c r="I8" s="719" t="str">
        <f>VLOOKUP(C8,Groups!$B$7:$D$35,3,0)</f>
        <v>Serbia</v>
      </c>
      <c r="J8" s="719" t="str">
        <f>VLOOKUP(D8,Groups!$B$7:$D$35,3,0)</f>
        <v>England</v>
      </c>
      <c r="K8" s="720"/>
      <c r="M8" s="133"/>
      <c r="N8" s="133"/>
      <c r="O8" s="133"/>
    </row>
    <row r="9" ht="14.25" customHeight="1">
      <c r="B9" s="714">
        <v>6.0</v>
      </c>
      <c r="C9" s="715" t="s">
        <v>1728</v>
      </c>
      <c r="D9" s="716" t="s">
        <v>1729</v>
      </c>
      <c r="E9" s="717">
        <v>45459.75</v>
      </c>
      <c r="F9" s="629">
        <f>E9-VLOOKUP(TimeZone!$L$5,TimeZone!$C$4:$E$39,3,0)+VLOOKUP(TimeZone!$H$1,TimeZone!$C$4:$E$39,3,0)</f>
        <v>45459.75</v>
      </c>
      <c r="G9" s="721">
        <v>9.0</v>
      </c>
      <c r="H9" s="719" t="str">
        <f>IFERROR(VLOOKUP($G9,Language!$D$66:$E$81,2,0),"")</f>
        <v>Stuttgart</v>
      </c>
      <c r="I9" s="719" t="str">
        <f>VLOOKUP(C9,Groups!$B$7:$D$35,3,0)</f>
        <v>Slovenia</v>
      </c>
      <c r="J9" s="719" t="str">
        <f>VLOOKUP(D9,Groups!$B$7:$D$35,3,0)</f>
        <v>Denmark</v>
      </c>
      <c r="K9" s="720"/>
      <c r="M9" s="133"/>
      <c r="N9" s="133"/>
      <c r="O9" s="133"/>
    </row>
    <row r="10" ht="14.25" customHeight="1">
      <c r="B10" s="714">
        <v>7.0</v>
      </c>
      <c r="C10" s="715" t="s">
        <v>1731</v>
      </c>
      <c r="D10" s="716" t="s">
        <v>1732</v>
      </c>
      <c r="E10" s="717">
        <v>45459.625</v>
      </c>
      <c r="F10" s="629">
        <f>E10-VLOOKUP(TimeZone!$L$5,TimeZone!$C$4:$E$39,3,0)+VLOOKUP(TimeZone!$H$1,TimeZone!$C$4:$E$39,3,0)</f>
        <v>45459.625</v>
      </c>
      <c r="G10" s="721">
        <v>3.0</v>
      </c>
      <c r="H10" s="719" t="str">
        <f>IFERROR(VLOOKUP($G10,Language!$D$66:$E$81,2,0),"")</f>
        <v>Hamburg</v>
      </c>
      <c r="I10" s="719" t="str">
        <f>VLOOKUP(C10,Groups!$B$7:$D$35,3,0)</f>
        <v>Poland</v>
      </c>
      <c r="J10" s="719" t="str">
        <f>VLOOKUP(D10,Groups!$B$7:$D$35,3,0)</f>
        <v>Netherlands</v>
      </c>
      <c r="K10" s="720"/>
      <c r="M10" s="133"/>
      <c r="N10" s="133"/>
      <c r="O10" s="133"/>
    </row>
    <row r="11" ht="14.25" customHeight="1">
      <c r="B11" s="714">
        <v>8.0</v>
      </c>
      <c r="C11" s="715" t="s">
        <v>1733</v>
      </c>
      <c r="D11" s="716" t="s">
        <v>95</v>
      </c>
      <c r="E11" s="717">
        <v>45460.875</v>
      </c>
      <c r="F11" s="629">
        <f>E11-VLOOKUP(TimeZone!$L$5,TimeZone!$C$4:$E$39,3,0)+VLOOKUP(TimeZone!$H$1,TimeZone!$C$4:$E$39,3,0)</f>
        <v>45460.875</v>
      </c>
      <c r="G11" s="721">
        <v>6.0</v>
      </c>
      <c r="H11" s="719" t="str">
        <f>IFERROR(VLOOKUP($G11,Language!$D$66:$E$81,2,0),"")</f>
        <v>Dusseldorf</v>
      </c>
      <c r="I11" s="719" t="str">
        <f>VLOOKUP(C11,Groups!$B$7:$D$35,3,0)</f>
        <v>Austria</v>
      </c>
      <c r="J11" s="719" t="str">
        <f>VLOOKUP(D11,Groups!$B$7:$D$35,3,0)</f>
        <v>France</v>
      </c>
      <c r="K11" s="720"/>
      <c r="M11" s="133"/>
      <c r="N11" s="133"/>
      <c r="O11" s="133"/>
    </row>
    <row r="12" ht="14.25" customHeight="1">
      <c r="B12" s="714">
        <v>9.0</v>
      </c>
      <c r="C12" s="715" t="s">
        <v>1734</v>
      </c>
      <c r="D12" s="716" t="s">
        <v>1735</v>
      </c>
      <c r="E12" s="717">
        <v>45460.75</v>
      </c>
      <c r="F12" s="629">
        <f>E12-VLOOKUP(TimeZone!$L$5,TimeZone!$C$4:$E$39,3,0)+VLOOKUP(TimeZone!$H$1,TimeZone!$C$4:$E$39,3,0)</f>
        <v>45460.75</v>
      </c>
      <c r="G12" s="721">
        <v>8.0</v>
      </c>
      <c r="H12" s="719" t="str">
        <f>IFERROR(VLOOKUP($G12,Language!$D$66:$E$81,2,0),"")</f>
        <v>Frankfurt</v>
      </c>
      <c r="I12" s="719" t="str">
        <f>VLOOKUP(C12,Groups!$B$7:$D$35,3,0)</f>
        <v>Belgium</v>
      </c>
      <c r="J12" s="719" t="str">
        <f>VLOOKUP(D12,Groups!$B$7:$D$35,3,0)</f>
        <v>Slovakia</v>
      </c>
      <c r="K12" s="720"/>
      <c r="M12" s="133"/>
      <c r="N12" s="133"/>
      <c r="O12" s="133"/>
    </row>
    <row r="13" ht="14.25" customHeight="1">
      <c r="B13" s="714">
        <v>10.0</v>
      </c>
      <c r="C13" s="715" t="s">
        <v>1736</v>
      </c>
      <c r="D13" s="716" t="s">
        <v>1737</v>
      </c>
      <c r="E13" s="717">
        <v>45460.625</v>
      </c>
      <c r="F13" s="629">
        <f>E13-VLOOKUP(TimeZone!$L$5,TimeZone!$C$4:$E$39,3,0)+VLOOKUP(TimeZone!$H$1,TimeZone!$C$4:$E$39,3,0)</f>
        <v>45460.625</v>
      </c>
      <c r="G13" s="721">
        <v>10.0</v>
      </c>
      <c r="H13" s="719" t="str">
        <f>IFERROR(VLOOKUP($G13,Language!$D$66:$E$81,2,0),"")</f>
        <v>Munich</v>
      </c>
      <c r="I13" s="719" t="str">
        <f>VLOOKUP(C13,Groups!$B$7:$D$35,3,0)</f>
        <v>Romania</v>
      </c>
      <c r="J13" s="719" t="str">
        <f>VLOOKUP(D13,Groups!$B$7:$D$35,3,0)</f>
        <v>Ukraine</v>
      </c>
      <c r="K13" s="720"/>
      <c r="M13" s="133"/>
      <c r="N13" s="133"/>
      <c r="O13" s="133"/>
    </row>
    <row r="14" ht="14.25" customHeight="1">
      <c r="B14" s="714">
        <v>11.0</v>
      </c>
      <c r="C14" s="715" t="s">
        <v>1738</v>
      </c>
      <c r="D14" s="716" t="s">
        <v>1739</v>
      </c>
      <c r="E14" s="717">
        <v>45461.75</v>
      </c>
      <c r="F14" s="629">
        <f>E14-VLOOKUP(TimeZone!$L$5,TimeZone!$C$4:$E$39,3,0)+VLOOKUP(TimeZone!$H$1,TimeZone!$C$4:$E$39,3,0)</f>
        <v>45461.75</v>
      </c>
      <c r="G14" s="721">
        <v>4.0</v>
      </c>
      <c r="H14" s="719" t="str">
        <f>IFERROR(VLOOKUP($G14,Language!$D$66:$E$81,2,0),"")</f>
        <v>Dortmund</v>
      </c>
      <c r="I14" s="719" t="str">
        <f>VLOOKUP(C14,Groups!$B$7:$D$35,3,0)</f>
        <v>Türkiye</v>
      </c>
      <c r="J14" s="719" t="str">
        <f>VLOOKUP(D14,Groups!$B$7:$D$35,3,0)</f>
        <v>Georgia</v>
      </c>
      <c r="K14" s="720"/>
      <c r="M14" s="133"/>
      <c r="N14" s="133"/>
      <c r="O14" s="133"/>
    </row>
    <row r="15" ht="14.25" customHeight="1">
      <c r="B15" s="714">
        <v>12.0</v>
      </c>
      <c r="C15" s="715" t="s">
        <v>1740</v>
      </c>
      <c r="D15" s="716" t="s">
        <v>1741</v>
      </c>
      <c r="E15" s="717">
        <v>45461.875</v>
      </c>
      <c r="F15" s="629">
        <f>E15-VLOOKUP(TimeZone!$L$5,TimeZone!$C$4:$E$39,3,0)+VLOOKUP(TimeZone!$H$1,TimeZone!$C$4:$E$39,3,0)</f>
        <v>45461.875</v>
      </c>
      <c r="G15" s="721">
        <v>2.0</v>
      </c>
      <c r="H15" s="719" t="str">
        <f>IFERROR(VLOOKUP($G15,Language!$D$66:$E$81,2,0),"")</f>
        <v>Leipzig</v>
      </c>
      <c r="I15" s="719" t="str">
        <f>VLOOKUP(C15,Groups!$B$7:$D$35,3,0)</f>
        <v>Portugal</v>
      </c>
      <c r="J15" s="719" t="str">
        <f>VLOOKUP(D15,Groups!$B$7:$D$35,3,0)</f>
        <v>Czechia</v>
      </c>
      <c r="K15" s="720"/>
      <c r="M15" s="133"/>
      <c r="N15" s="133"/>
      <c r="O15" s="133"/>
    </row>
    <row r="16" ht="14.25" customHeight="1">
      <c r="B16" s="714">
        <v>13.0</v>
      </c>
      <c r="C16" s="715" t="s">
        <v>1722</v>
      </c>
      <c r="D16" s="716" t="s">
        <v>1724</v>
      </c>
      <c r="E16" s="717">
        <v>45462.875</v>
      </c>
      <c r="F16" s="629">
        <f>E16-VLOOKUP(TimeZone!$L$5,TimeZone!$C$4:$E$39,3,0)+VLOOKUP(TimeZone!$H$1,TimeZone!$C$4:$E$39,3,0)</f>
        <v>45462.875</v>
      </c>
      <c r="G16" s="721">
        <v>7.0</v>
      </c>
      <c r="H16" s="719" t="str">
        <f>IFERROR(VLOOKUP($G16,Language!$D$66:$E$81,2,0),"")</f>
        <v>Cologne</v>
      </c>
      <c r="I16" s="719" t="str">
        <f>VLOOKUP(C16,Groups!$B$7:$D$35,3,0)</f>
        <v>Scotland</v>
      </c>
      <c r="J16" s="719" t="str">
        <f>VLOOKUP(D16,Groups!$B$7:$D$35,3,0)</f>
        <v>Switzerland</v>
      </c>
      <c r="K16" s="720"/>
      <c r="M16" s="133"/>
      <c r="N16" s="133"/>
      <c r="O16" s="133"/>
    </row>
    <row r="17" ht="14.25" customHeight="1">
      <c r="B17" s="714">
        <v>14.0</v>
      </c>
      <c r="C17" s="715" t="s">
        <v>1721</v>
      </c>
      <c r="D17" s="716" t="s">
        <v>1723</v>
      </c>
      <c r="E17" s="717">
        <v>45462.75</v>
      </c>
      <c r="F17" s="629">
        <f>E17-VLOOKUP(TimeZone!$L$5,TimeZone!$C$4:$E$39,3,0)+VLOOKUP(TimeZone!$H$1,TimeZone!$C$4:$E$39,3,0)</f>
        <v>45462.75</v>
      </c>
      <c r="G17" s="721">
        <v>9.0</v>
      </c>
      <c r="H17" s="719" t="str">
        <f>IFERROR(VLOOKUP($G17,Language!$D$66:$E$81,2,0),"")</f>
        <v>Stuttgart</v>
      </c>
      <c r="I17" s="719" t="str">
        <f>VLOOKUP(C17,Groups!$B$7:$D$35,3,0)</f>
        <v>Germany</v>
      </c>
      <c r="J17" s="719" t="str">
        <f>VLOOKUP(D17,Groups!$B$7:$D$35,3,0)</f>
        <v>Hungary</v>
      </c>
      <c r="K17" s="720"/>
      <c r="M17" s="133"/>
      <c r="N17" s="133"/>
      <c r="O17" s="133"/>
    </row>
    <row r="18" ht="14.25" customHeight="1">
      <c r="B18" s="714">
        <v>15.0</v>
      </c>
      <c r="C18" s="715" t="s">
        <v>1725</v>
      </c>
      <c r="D18" s="716" t="s">
        <v>1727</v>
      </c>
      <c r="E18" s="717">
        <v>45462.625</v>
      </c>
      <c r="F18" s="629">
        <f>E18-VLOOKUP(TimeZone!$L$5,TimeZone!$C$4:$E$39,3,0)+VLOOKUP(TimeZone!$H$1,TimeZone!$C$4:$E$39,3,0)</f>
        <v>45462.625</v>
      </c>
      <c r="G18" s="721">
        <v>3.0</v>
      </c>
      <c r="H18" s="719" t="str">
        <f>IFERROR(VLOOKUP($G18,Language!$D$66:$E$81,2,0),"")</f>
        <v>Hamburg</v>
      </c>
      <c r="I18" s="719" t="str">
        <f>VLOOKUP(C18,Groups!$B$7:$D$35,3,0)</f>
        <v>Croatia</v>
      </c>
      <c r="J18" s="719" t="str">
        <f>VLOOKUP(D18,Groups!$B$7:$D$35,3,0)</f>
        <v>Albania</v>
      </c>
      <c r="K18" s="720"/>
      <c r="M18" s="133"/>
      <c r="N18" s="133"/>
      <c r="O18" s="133"/>
    </row>
    <row r="19" ht="14.25" customHeight="1">
      <c r="B19" s="714">
        <v>16.0</v>
      </c>
      <c r="C19" s="715" t="s">
        <v>94</v>
      </c>
      <c r="D19" s="716" t="s">
        <v>1726</v>
      </c>
      <c r="E19" s="717">
        <v>45463.875</v>
      </c>
      <c r="F19" s="629">
        <f>E19-VLOOKUP(TimeZone!$L$5,TimeZone!$C$4:$E$39,3,0)+VLOOKUP(TimeZone!$H$1,TimeZone!$C$4:$E$39,3,0)</f>
        <v>45463.875</v>
      </c>
      <c r="G19" s="721">
        <v>5.0</v>
      </c>
      <c r="H19" s="719" t="str">
        <f>IFERROR(VLOOKUP($G19,Language!$D$66:$E$81,2,0),"")</f>
        <v>Gelsenkirchen</v>
      </c>
      <c r="I19" s="719" t="str">
        <f>VLOOKUP(C19,Groups!$B$7:$D$35,3,0)</f>
        <v>Spain</v>
      </c>
      <c r="J19" s="719" t="str">
        <f>VLOOKUP(D19,Groups!$B$7:$D$35,3,0)</f>
        <v>Italy</v>
      </c>
      <c r="K19" s="720"/>
      <c r="M19" s="133"/>
      <c r="N19" s="133"/>
      <c r="O19" s="133"/>
    </row>
    <row r="20" ht="14.25" customHeight="1">
      <c r="B20" s="714">
        <v>17.0</v>
      </c>
      <c r="C20" s="715" t="s">
        <v>1729</v>
      </c>
      <c r="D20" s="716" t="s">
        <v>93</v>
      </c>
      <c r="E20" s="717">
        <v>45463.75</v>
      </c>
      <c r="F20" s="629">
        <f>E20-VLOOKUP(TimeZone!$L$5,TimeZone!$C$4:$E$39,3,0)+VLOOKUP(TimeZone!$H$1,TimeZone!$C$4:$E$39,3,0)</f>
        <v>45463.75</v>
      </c>
      <c r="G20" s="721">
        <v>8.0</v>
      </c>
      <c r="H20" s="719" t="str">
        <f>IFERROR(VLOOKUP($G20,Language!$D$66:$E$81,2,0),"")</f>
        <v>Frankfurt</v>
      </c>
      <c r="I20" s="719" t="str">
        <f>VLOOKUP(C20,Groups!$B$7:$D$35,3,0)</f>
        <v>Denmark</v>
      </c>
      <c r="J20" s="719" t="str">
        <f>VLOOKUP(D20,Groups!$B$7:$D$35,3,0)</f>
        <v>England</v>
      </c>
      <c r="K20" s="720"/>
      <c r="M20" s="133"/>
      <c r="N20" s="133"/>
      <c r="O20" s="133"/>
    </row>
    <row r="21" ht="14.25" customHeight="1">
      <c r="B21" s="714">
        <v>18.0</v>
      </c>
      <c r="C21" s="715" t="s">
        <v>1728</v>
      </c>
      <c r="D21" s="716" t="s">
        <v>1730</v>
      </c>
      <c r="E21" s="717">
        <v>45463.625</v>
      </c>
      <c r="F21" s="629">
        <f>E21-VLOOKUP(TimeZone!$L$5,TimeZone!$C$4:$E$39,3,0)+VLOOKUP(TimeZone!$H$1,TimeZone!$C$4:$E$39,3,0)</f>
        <v>45463.625</v>
      </c>
      <c r="G21" s="721">
        <v>10.0</v>
      </c>
      <c r="H21" s="719" t="str">
        <f>IFERROR(VLOOKUP($G21,Language!$D$66:$E$81,2,0),"")</f>
        <v>Munich</v>
      </c>
      <c r="I21" s="719" t="str">
        <f>VLOOKUP(C21,Groups!$B$7:$D$35,3,0)</f>
        <v>Slovenia</v>
      </c>
      <c r="J21" s="719" t="str">
        <f>VLOOKUP(D21,Groups!$B$7:$D$35,3,0)</f>
        <v>Serbia</v>
      </c>
      <c r="K21" s="720"/>
      <c r="M21" s="133"/>
      <c r="N21" s="133"/>
      <c r="O21" s="133"/>
    </row>
    <row r="22" ht="14.25" customHeight="1">
      <c r="B22" s="714">
        <v>19.0</v>
      </c>
      <c r="C22" s="715" t="s">
        <v>1731</v>
      </c>
      <c r="D22" s="716" t="s">
        <v>1733</v>
      </c>
      <c r="E22" s="717">
        <v>45464.75</v>
      </c>
      <c r="F22" s="629">
        <f>E22-VLOOKUP(TimeZone!$L$5,TimeZone!$C$4:$E$39,3,0)+VLOOKUP(TimeZone!$H$1,TimeZone!$C$4:$E$39,3,0)</f>
        <v>45464.75</v>
      </c>
      <c r="G22" s="721">
        <v>1.0</v>
      </c>
      <c r="H22" s="719" t="str">
        <f>IFERROR(VLOOKUP($G22,Language!$D$66:$E$81,2,0),"")</f>
        <v>Berlin</v>
      </c>
      <c r="I22" s="719" t="str">
        <f>VLOOKUP(C22,Groups!$B$7:$D$35,3,0)</f>
        <v>Poland</v>
      </c>
      <c r="J22" s="719" t="str">
        <f>VLOOKUP(D22,Groups!$B$7:$D$35,3,0)</f>
        <v>Austria</v>
      </c>
      <c r="K22" s="720"/>
      <c r="M22" s="133"/>
      <c r="N22" s="133"/>
      <c r="O22" s="133"/>
    </row>
    <row r="23" ht="14.25" customHeight="1">
      <c r="B23" s="714">
        <v>20.0</v>
      </c>
      <c r="C23" s="715" t="s">
        <v>1732</v>
      </c>
      <c r="D23" s="716" t="s">
        <v>95</v>
      </c>
      <c r="E23" s="717">
        <v>45464.875</v>
      </c>
      <c r="F23" s="629">
        <f>E23-VLOOKUP(TimeZone!$L$5,TimeZone!$C$4:$E$39,3,0)+VLOOKUP(TimeZone!$H$1,TimeZone!$C$4:$E$39,3,0)</f>
        <v>45464.875</v>
      </c>
      <c r="G23" s="721">
        <v>2.0</v>
      </c>
      <c r="H23" s="719" t="str">
        <f>IFERROR(VLOOKUP($G23,Language!$D$66:$E$81,2,0),"")</f>
        <v>Leipzig</v>
      </c>
      <c r="I23" s="719" t="str">
        <f>VLOOKUP(C23,Groups!$B$7:$D$35,3,0)</f>
        <v>Netherlands</v>
      </c>
      <c r="J23" s="719" t="str">
        <f>VLOOKUP(D23,Groups!$B$7:$D$35,3,0)</f>
        <v>France</v>
      </c>
      <c r="K23" s="720"/>
      <c r="M23" s="133"/>
      <c r="N23" s="133"/>
      <c r="O23" s="133"/>
    </row>
    <row r="24" ht="14.25" customHeight="1">
      <c r="B24" s="714">
        <v>21.0</v>
      </c>
      <c r="C24" s="715" t="s">
        <v>1735</v>
      </c>
      <c r="D24" s="716" t="s">
        <v>1737</v>
      </c>
      <c r="E24" s="717">
        <v>45464.625</v>
      </c>
      <c r="F24" s="629">
        <f>E24-VLOOKUP(TimeZone!$L$5,TimeZone!$C$4:$E$39,3,0)+VLOOKUP(TimeZone!$H$1,TimeZone!$C$4:$E$39,3,0)</f>
        <v>45464.625</v>
      </c>
      <c r="G24" s="721">
        <v>6.0</v>
      </c>
      <c r="H24" s="719" t="str">
        <f>IFERROR(VLOOKUP($G24,Language!$D$66:$E$81,2,0),"")</f>
        <v>Dusseldorf</v>
      </c>
      <c r="I24" s="719" t="str">
        <f>VLOOKUP(C24,Groups!$B$7:$D$35,3,0)</f>
        <v>Slovakia</v>
      </c>
      <c r="J24" s="719" t="str">
        <f>VLOOKUP(D24,Groups!$B$7:$D$35,3,0)</f>
        <v>Ukraine</v>
      </c>
      <c r="K24" s="720"/>
      <c r="M24" s="133"/>
      <c r="N24" s="133"/>
      <c r="O24" s="133"/>
    </row>
    <row r="25" ht="14.25" customHeight="1">
      <c r="B25" s="714">
        <v>22.0</v>
      </c>
      <c r="C25" s="715" t="s">
        <v>1734</v>
      </c>
      <c r="D25" s="716" t="s">
        <v>1736</v>
      </c>
      <c r="E25" s="717">
        <v>45465.875</v>
      </c>
      <c r="F25" s="629">
        <f>E25-VLOOKUP(TimeZone!$L$5,TimeZone!$C$4:$E$39,3,0)+VLOOKUP(TimeZone!$H$1,TimeZone!$C$4:$E$39,3,0)</f>
        <v>45465.875</v>
      </c>
      <c r="G25" s="721">
        <v>7.0</v>
      </c>
      <c r="H25" s="719" t="str">
        <f>IFERROR(VLOOKUP($G25,Language!$D$66:$E$81,2,0),"")</f>
        <v>Cologne</v>
      </c>
      <c r="I25" s="719" t="str">
        <f>VLOOKUP(C25,Groups!$B$7:$D$35,3,0)</f>
        <v>Belgium</v>
      </c>
      <c r="J25" s="719" t="str">
        <f>VLOOKUP(D25,Groups!$B$7:$D$35,3,0)</f>
        <v>Romania</v>
      </c>
      <c r="K25" s="720"/>
      <c r="M25" s="133"/>
      <c r="N25" s="133"/>
      <c r="O25" s="133"/>
    </row>
    <row r="26" ht="14.25" customHeight="1">
      <c r="B26" s="714">
        <v>23.0</v>
      </c>
      <c r="C26" s="715" t="s">
        <v>1738</v>
      </c>
      <c r="D26" s="716" t="s">
        <v>1740</v>
      </c>
      <c r="E26" s="717">
        <v>45465.75</v>
      </c>
      <c r="F26" s="629">
        <f>E26-VLOOKUP(TimeZone!$L$5,TimeZone!$C$4:$E$39,3,0)+VLOOKUP(TimeZone!$H$1,TimeZone!$C$4:$E$39,3,0)</f>
        <v>45465.75</v>
      </c>
      <c r="G26" s="721">
        <v>4.0</v>
      </c>
      <c r="H26" s="719" t="str">
        <f>IFERROR(VLOOKUP($G26,Language!$D$66:$E$81,2,0),"")</f>
        <v>Dortmund</v>
      </c>
      <c r="I26" s="719" t="str">
        <f>VLOOKUP(C26,Groups!$B$7:$D$35,3,0)</f>
        <v>Türkiye</v>
      </c>
      <c r="J26" s="719" t="str">
        <f>VLOOKUP(D26,Groups!$B$7:$D$35,3,0)</f>
        <v>Portugal</v>
      </c>
      <c r="K26" s="720"/>
      <c r="M26" s="133"/>
      <c r="N26" s="133"/>
      <c r="O26" s="133"/>
    </row>
    <row r="27" ht="14.25" customHeight="1">
      <c r="B27" s="714">
        <v>24.0</v>
      </c>
      <c r="C27" s="715" t="s">
        <v>1739</v>
      </c>
      <c r="D27" s="716" t="s">
        <v>1741</v>
      </c>
      <c r="E27" s="717">
        <v>45465.625</v>
      </c>
      <c r="F27" s="629">
        <f>E27-VLOOKUP(TimeZone!$L$5,TimeZone!$C$4:$E$39,3,0)+VLOOKUP(TimeZone!$H$1,TimeZone!$C$4:$E$39,3,0)</f>
        <v>45465.625</v>
      </c>
      <c r="G27" s="721">
        <v>3.0</v>
      </c>
      <c r="H27" s="719" t="str">
        <f>IFERROR(VLOOKUP($G27,Language!$D$66:$E$81,2,0),"")</f>
        <v>Hamburg</v>
      </c>
      <c r="I27" s="719" t="str">
        <f>VLOOKUP(C27,Groups!$B$7:$D$35,3,0)</f>
        <v>Georgia</v>
      </c>
      <c r="J27" s="719" t="str">
        <f>VLOOKUP(D27,Groups!$B$7:$D$35,3,0)</f>
        <v>Czechia</v>
      </c>
      <c r="K27" s="720"/>
      <c r="M27" s="133"/>
      <c r="N27" s="133"/>
      <c r="O27" s="133"/>
    </row>
    <row r="28" ht="14.25" customHeight="1">
      <c r="B28" s="714">
        <v>25.0</v>
      </c>
      <c r="C28" s="715" t="s">
        <v>1724</v>
      </c>
      <c r="D28" s="716" t="s">
        <v>1721</v>
      </c>
      <c r="E28" s="717">
        <v>45466.875</v>
      </c>
      <c r="F28" s="629">
        <f>E28-VLOOKUP(TimeZone!$L$5,TimeZone!$C$4:$E$39,3,0)+VLOOKUP(TimeZone!$H$1,TimeZone!$C$4:$E$39,3,0)</f>
        <v>45466.875</v>
      </c>
      <c r="G28" s="721">
        <v>8.0</v>
      </c>
      <c r="H28" s="719" t="str">
        <f>IFERROR(VLOOKUP($G28,Language!$D$66:$E$81,2,0),"")</f>
        <v>Frankfurt</v>
      </c>
      <c r="I28" s="719" t="str">
        <f>VLOOKUP(C28,Groups!$B$7:$D$35,3,0)</f>
        <v>Switzerland</v>
      </c>
      <c r="J28" s="719" t="str">
        <f>VLOOKUP(D28,Groups!$B$7:$D$35,3,0)</f>
        <v>Germany</v>
      </c>
      <c r="K28" s="720"/>
      <c r="M28" s="133"/>
      <c r="N28" s="133"/>
      <c r="O28" s="133"/>
    </row>
    <row r="29" ht="14.25" customHeight="1">
      <c r="B29" s="714">
        <v>26.0</v>
      </c>
      <c r="C29" s="715" t="s">
        <v>1722</v>
      </c>
      <c r="D29" s="716" t="s">
        <v>1723</v>
      </c>
      <c r="E29" s="717">
        <v>45466.875</v>
      </c>
      <c r="F29" s="629">
        <f>E29-VLOOKUP(TimeZone!$L$5,TimeZone!$C$4:$E$39,3,0)+VLOOKUP(TimeZone!$H$1,TimeZone!$C$4:$E$39,3,0)</f>
        <v>45466.875</v>
      </c>
      <c r="G29" s="721">
        <v>9.0</v>
      </c>
      <c r="H29" s="719" t="str">
        <f>IFERROR(VLOOKUP($G29,Language!$D$66:$E$81,2,0),"")</f>
        <v>Stuttgart</v>
      </c>
      <c r="I29" s="719" t="str">
        <f>VLOOKUP(C29,Groups!$B$7:$D$35,3,0)</f>
        <v>Scotland</v>
      </c>
      <c r="J29" s="719" t="str">
        <f>VLOOKUP(D29,Groups!$B$7:$D$35,3,0)</f>
        <v>Hungary</v>
      </c>
      <c r="K29" s="720"/>
      <c r="M29" s="133"/>
      <c r="N29" s="133"/>
      <c r="O29" s="133"/>
    </row>
    <row r="30" ht="14.25" customHeight="1">
      <c r="B30" s="714">
        <v>27.0</v>
      </c>
      <c r="C30" s="715" t="s">
        <v>1727</v>
      </c>
      <c r="D30" s="716" t="s">
        <v>94</v>
      </c>
      <c r="E30" s="717">
        <v>45467.875</v>
      </c>
      <c r="F30" s="629">
        <f>E30-VLOOKUP(TimeZone!$L$5,TimeZone!$C$4:$E$39,3,0)+VLOOKUP(TimeZone!$H$1,TimeZone!$C$4:$E$39,3,0)</f>
        <v>45467.875</v>
      </c>
      <c r="G30" s="721">
        <v>6.0</v>
      </c>
      <c r="H30" s="719" t="str">
        <f>IFERROR(VLOOKUP($G30,Language!$D$66:$E$81,2,0),"")</f>
        <v>Dusseldorf</v>
      </c>
      <c r="I30" s="719" t="str">
        <f>VLOOKUP(C30,Groups!$B$7:$D$35,3,0)</f>
        <v>Albania</v>
      </c>
      <c r="J30" s="719" t="str">
        <f>VLOOKUP(D30,Groups!$B$7:$D$35,3,0)</f>
        <v>Spain</v>
      </c>
      <c r="K30" s="720"/>
      <c r="M30" s="133"/>
      <c r="N30" s="133"/>
      <c r="O30" s="133"/>
    </row>
    <row r="31" ht="14.25" customHeight="1">
      <c r="B31" s="714">
        <v>28.0</v>
      </c>
      <c r="C31" s="715" t="s">
        <v>1725</v>
      </c>
      <c r="D31" s="716" t="s">
        <v>1726</v>
      </c>
      <c r="E31" s="717">
        <v>45467.875</v>
      </c>
      <c r="F31" s="629">
        <f>E31-VLOOKUP(TimeZone!$L$5,TimeZone!$C$4:$E$39,3,0)+VLOOKUP(TimeZone!$H$1,TimeZone!$C$4:$E$39,3,0)</f>
        <v>45467.875</v>
      </c>
      <c r="G31" s="721">
        <v>2.0</v>
      </c>
      <c r="H31" s="719" t="str">
        <f>IFERROR(VLOOKUP($G31,Language!$D$66:$E$81,2,0),"")</f>
        <v>Leipzig</v>
      </c>
      <c r="I31" s="719" t="str">
        <f>VLOOKUP(C31,Groups!$B$7:$D$35,3,0)</f>
        <v>Croatia</v>
      </c>
      <c r="J31" s="719" t="str">
        <f>VLOOKUP(D31,Groups!$B$7:$D$35,3,0)</f>
        <v>Italy</v>
      </c>
      <c r="K31" s="720"/>
      <c r="M31" s="133"/>
      <c r="N31" s="133"/>
      <c r="O31" s="133"/>
    </row>
    <row r="32" ht="14.25" customHeight="1">
      <c r="B32" s="714">
        <v>29.0</v>
      </c>
      <c r="C32" s="715" t="s">
        <v>93</v>
      </c>
      <c r="D32" s="716" t="s">
        <v>1728</v>
      </c>
      <c r="E32" s="717">
        <v>45468.875</v>
      </c>
      <c r="F32" s="629">
        <f>E32-VLOOKUP(TimeZone!$L$5,TimeZone!$C$4:$E$39,3,0)+VLOOKUP(TimeZone!$H$1,TimeZone!$C$4:$E$39,3,0)</f>
        <v>45468.875</v>
      </c>
      <c r="G32" s="721">
        <v>7.0</v>
      </c>
      <c r="H32" s="719" t="str">
        <f>IFERROR(VLOOKUP($G32,Language!$D$66:$E$81,2,0),"")</f>
        <v>Cologne</v>
      </c>
      <c r="I32" s="719" t="str">
        <f>VLOOKUP(C32,Groups!$B$7:$D$35,3,0)</f>
        <v>England</v>
      </c>
      <c r="J32" s="719" t="str">
        <f>VLOOKUP(D32,Groups!$B$7:$D$35,3,0)</f>
        <v>Slovenia</v>
      </c>
      <c r="K32" s="720"/>
      <c r="M32" s="133"/>
      <c r="N32" s="133"/>
      <c r="O32" s="133"/>
    </row>
    <row r="33" ht="14.25" customHeight="1">
      <c r="B33" s="714">
        <v>30.0</v>
      </c>
      <c r="C33" s="715" t="s">
        <v>1729</v>
      </c>
      <c r="D33" s="716" t="s">
        <v>1730</v>
      </c>
      <c r="E33" s="717">
        <v>45468.875</v>
      </c>
      <c r="F33" s="629">
        <f>E33-VLOOKUP(TimeZone!$L$5,TimeZone!$C$4:$E$39,3,0)+VLOOKUP(TimeZone!$H$1,TimeZone!$C$4:$E$39,3,0)</f>
        <v>45468.875</v>
      </c>
      <c r="G33" s="721">
        <v>10.0</v>
      </c>
      <c r="H33" s="719" t="str">
        <f>IFERROR(VLOOKUP($G33,Language!$D$66:$E$81,2,0),"")</f>
        <v>Munich</v>
      </c>
      <c r="I33" s="719" t="str">
        <f>VLOOKUP(C33,Groups!$B$7:$D$35,3,0)</f>
        <v>Denmark</v>
      </c>
      <c r="J33" s="719" t="str">
        <f>VLOOKUP(D33,Groups!$B$7:$D$35,3,0)</f>
        <v>Serbia</v>
      </c>
      <c r="K33" s="720"/>
      <c r="M33" s="133"/>
      <c r="N33" s="133"/>
      <c r="O33" s="133"/>
    </row>
    <row r="34" ht="14.25" customHeight="1">
      <c r="B34" s="714">
        <v>31.0</v>
      </c>
      <c r="C34" s="715" t="s">
        <v>1732</v>
      </c>
      <c r="D34" s="716" t="s">
        <v>1733</v>
      </c>
      <c r="E34" s="717">
        <v>45468.75</v>
      </c>
      <c r="F34" s="629">
        <f>E34-VLOOKUP(TimeZone!$L$5,TimeZone!$C$4:$E$39,3,0)+VLOOKUP(TimeZone!$H$1,TimeZone!$C$4:$E$39,3,0)</f>
        <v>45468.75</v>
      </c>
      <c r="G34" s="721">
        <v>1.0</v>
      </c>
      <c r="H34" s="719" t="str">
        <f>IFERROR(VLOOKUP($G34,Language!$D$66:$E$81,2,0),"")</f>
        <v>Berlin</v>
      </c>
      <c r="I34" s="719" t="str">
        <f>VLOOKUP(C34,Groups!$B$7:$D$35,3,0)</f>
        <v>Netherlands</v>
      </c>
      <c r="J34" s="719" t="str">
        <f>VLOOKUP(D34,Groups!$B$7:$D$35,3,0)</f>
        <v>Austria</v>
      </c>
      <c r="K34" s="720"/>
      <c r="M34" s="133"/>
      <c r="N34" s="133"/>
      <c r="O34" s="133"/>
    </row>
    <row r="35" ht="14.25" customHeight="1">
      <c r="B35" s="714">
        <v>32.0</v>
      </c>
      <c r="C35" s="715" t="s">
        <v>95</v>
      </c>
      <c r="D35" s="716" t="s">
        <v>1731</v>
      </c>
      <c r="E35" s="717">
        <v>45468.75</v>
      </c>
      <c r="F35" s="629">
        <f>E35-VLOOKUP(TimeZone!$L$5,TimeZone!$C$4:$E$39,3,0)+VLOOKUP(TimeZone!$H$1,TimeZone!$C$4:$E$39,3,0)</f>
        <v>45468.75</v>
      </c>
      <c r="G35" s="721">
        <v>4.0</v>
      </c>
      <c r="H35" s="719" t="str">
        <f>IFERROR(VLOOKUP($G35,Language!$D$66:$E$81,2,0),"")</f>
        <v>Dortmund</v>
      </c>
      <c r="I35" s="719" t="str">
        <f>VLOOKUP(C35,Groups!$B$7:$D$35,3,0)</f>
        <v>France</v>
      </c>
      <c r="J35" s="719" t="str">
        <f>VLOOKUP(D35,Groups!$B$7:$D$35,3,0)</f>
        <v>Poland</v>
      </c>
      <c r="K35" s="720"/>
      <c r="M35" s="133"/>
      <c r="N35" s="133"/>
      <c r="O35" s="133"/>
    </row>
    <row r="36" ht="14.25" customHeight="1">
      <c r="B36" s="714">
        <v>33.0</v>
      </c>
      <c r="C36" s="715" t="s">
        <v>1735</v>
      </c>
      <c r="D36" s="716" t="s">
        <v>1736</v>
      </c>
      <c r="E36" s="717">
        <v>45469.75</v>
      </c>
      <c r="F36" s="629">
        <f>E36-VLOOKUP(TimeZone!$L$5,TimeZone!$C$4:$E$39,3,0)+VLOOKUP(TimeZone!$H$1,TimeZone!$C$4:$E$39,3,0)</f>
        <v>45469.75</v>
      </c>
      <c r="G36" s="721">
        <v>8.0</v>
      </c>
      <c r="H36" s="719" t="str">
        <f>IFERROR(VLOOKUP($G36,Language!$D$66:$E$81,2,0),"")</f>
        <v>Frankfurt</v>
      </c>
      <c r="I36" s="719" t="str">
        <f>VLOOKUP(C36,Groups!$B$7:$D$35,3,0)</f>
        <v>Slovakia</v>
      </c>
      <c r="J36" s="719" t="str">
        <f>VLOOKUP(D36,Groups!$B$7:$D$35,3,0)</f>
        <v>Romania</v>
      </c>
      <c r="K36" s="720"/>
      <c r="M36" s="133"/>
      <c r="N36" s="133"/>
      <c r="O36" s="133"/>
    </row>
    <row r="37" ht="14.25" customHeight="1">
      <c r="B37" s="714">
        <v>34.0</v>
      </c>
      <c r="C37" s="715" t="s">
        <v>1737</v>
      </c>
      <c r="D37" s="716" t="s">
        <v>1734</v>
      </c>
      <c r="E37" s="717">
        <v>45469.75</v>
      </c>
      <c r="F37" s="629">
        <f>E37-VLOOKUP(TimeZone!$L$5,TimeZone!$C$4:$E$39,3,0)+VLOOKUP(TimeZone!$H$1,TimeZone!$C$4:$E$39,3,0)</f>
        <v>45469.75</v>
      </c>
      <c r="G37" s="721">
        <v>9.0</v>
      </c>
      <c r="H37" s="719" t="str">
        <f>IFERROR(VLOOKUP($G37,Language!$D$66:$E$81,2,0),"")</f>
        <v>Stuttgart</v>
      </c>
      <c r="I37" s="719" t="str">
        <f>VLOOKUP(C37,Groups!$B$7:$D$35,3,0)</f>
        <v>Ukraine</v>
      </c>
      <c r="J37" s="719" t="str">
        <f>VLOOKUP(D37,Groups!$B$7:$D$35,3,0)</f>
        <v>Belgium</v>
      </c>
      <c r="K37" s="720"/>
      <c r="M37" s="133"/>
      <c r="N37" s="133"/>
      <c r="O37" s="133"/>
    </row>
    <row r="38" ht="14.25" customHeight="1">
      <c r="B38" s="714">
        <v>35.0</v>
      </c>
      <c r="C38" s="715" t="s">
        <v>1739</v>
      </c>
      <c r="D38" s="716" t="s">
        <v>1740</v>
      </c>
      <c r="E38" s="717">
        <v>45469.875</v>
      </c>
      <c r="F38" s="629">
        <f>E38-VLOOKUP(TimeZone!$L$5,TimeZone!$C$4:$E$39,3,0)+VLOOKUP(TimeZone!$H$1,TimeZone!$C$4:$E$39,3,0)</f>
        <v>45469.875</v>
      </c>
      <c r="G38" s="721">
        <v>5.0</v>
      </c>
      <c r="H38" s="719" t="str">
        <f>IFERROR(VLOOKUP($G38,Language!$D$66:$E$81,2,0),"")</f>
        <v>Gelsenkirchen</v>
      </c>
      <c r="I38" s="719" t="str">
        <f>VLOOKUP(C38,Groups!$B$7:$D$35,3,0)</f>
        <v>Georgia</v>
      </c>
      <c r="J38" s="719" t="str">
        <f>VLOOKUP(D38,Groups!$B$7:$D$35,3,0)</f>
        <v>Portugal</v>
      </c>
      <c r="K38" s="720"/>
      <c r="M38" s="133"/>
      <c r="N38" s="133"/>
      <c r="O38" s="133"/>
    </row>
    <row r="39" ht="14.25" customHeight="1">
      <c r="B39" s="714">
        <v>36.0</v>
      </c>
      <c r="C39" s="715" t="s">
        <v>1741</v>
      </c>
      <c r="D39" s="716" t="s">
        <v>1738</v>
      </c>
      <c r="E39" s="717">
        <v>45469.875</v>
      </c>
      <c r="F39" s="629">
        <f>E39-VLOOKUP(TimeZone!$L$5,TimeZone!$C$4:$E$39,3,0)+VLOOKUP(TimeZone!$H$1,TimeZone!$C$4:$E$39,3,0)</f>
        <v>45469.875</v>
      </c>
      <c r="G39" s="721">
        <v>3.0</v>
      </c>
      <c r="H39" s="719" t="str">
        <f>IFERROR(VLOOKUP($G39,Language!$D$66:$E$81,2,0),"")</f>
        <v>Hamburg</v>
      </c>
      <c r="I39" s="719" t="str">
        <f>VLOOKUP(C39,Groups!$B$7:$D$35,3,0)</f>
        <v>Czechia</v>
      </c>
      <c r="J39" s="719" t="str">
        <f>VLOOKUP(D39,Groups!$B$7:$D$35,3,0)</f>
        <v>Türkiye</v>
      </c>
      <c r="K39" s="720"/>
      <c r="M39" s="133"/>
      <c r="N39" s="133"/>
      <c r="O39" s="133"/>
    </row>
    <row r="40" ht="14.25" customHeight="1">
      <c r="B40" s="722" t="s">
        <v>1745</v>
      </c>
      <c r="C40" s="723"/>
      <c r="D40" s="723"/>
      <c r="E40" s="724"/>
      <c r="F40" s="725"/>
      <c r="G40" s="726"/>
      <c r="H40" s="725"/>
      <c r="I40" s="725"/>
      <c r="J40" s="725"/>
      <c r="K40" s="727"/>
      <c r="M40" s="133"/>
      <c r="N40" s="133"/>
      <c r="O40" s="133"/>
    </row>
    <row r="41" ht="14.25" customHeight="1">
      <c r="B41" s="714">
        <v>37.0</v>
      </c>
      <c r="C41" s="715" t="s">
        <v>1</v>
      </c>
      <c r="D41" s="716" t="s">
        <v>9</v>
      </c>
      <c r="E41" s="717">
        <v>45472.875</v>
      </c>
      <c r="F41" s="629">
        <f>E41-VLOOKUP(TimeZone!$L$5,TimeZone!$C$4:$E$39,3,0)+VLOOKUP(TimeZone!$H$1,TimeZone!$C$4:$E$39,3,0)</f>
        <v>45472.875</v>
      </c>
      <c r="G41" s="718">
        <v>4.0</v>
      </c>
      <c r="H41" s="719" t="str">
        <f>IFERROR(VLOOKUP($G41,Language!$D$66:$E$81,2,0),"")</f>
        <v>Dortmund</v>
      </c>
      <c r="I41" s="719" t="str">
        <f t="shared" ref="I41:J41" si="1">VLOOKUP(C41,$M$41:$N$56,2,0)</f>
        <v>Germany</v>
      </c>
      <c r="J41" s="719" t="str">
        <f t="shared" si="1"/>
        <v>England</v>
      </c>
      <c r="K41" s="728">
        <v>2.0</v>
      </c>
      <c r="L41" s="35"/>
      <c r="M41" s="729" t="s">
        <v>1</v>
      </c>
      <c r="N41" s="730" t="str">
        <f>EURO!$B$46</f>
        <v>Germany</v>
      </c>
      <c r="O41" s="133"/>
    </row>
    <row r="42" ht="14.25" customHeight="1">
      <c r="B42" s="714">
        <v>38.0</v>
      </c>
      <c r="C42" s="715" t="s">
        <v>7</v>
      </c>
      <c r="D42" s="716" t="s">
        <v>8</v>
      </c>
      <c r="E42" s="717">
        <v>45472.75</v>
      </c>
      <c r="F42" s="629">
        <f>E42-VLOOKUP(TimeZone!$L$5,TimeZone!$C$4:$E$39,3,0)+VLOOKUP(TimeZone!$H$1,TimeZone!$C$4:$E$39,3,0)</f>
        <v>45472.75</v>
      </c>
      <c r="G42" s="721">
        <v>1.0</v>
      </c>
      <c r="H42" s="719" t="str">
        <f>IFERROR(VLOOKUP($G42,Language!$D$66:$E$81,2,0),"")</f>
        <v>Berlin</v>
      </c>
      <c r="I42" s="719" t="str">
        <f t="shared" ref="I42:J42" si="2">VLOOKUP(C42,$M$41:$N$56,2,0)</f>
        <v>Hungary</v>
      </c>
      <c r="J42" s="719" t="str">
        <f t="shared" si="2"/>
        <v>Spain</v>
      </c>
      <c r="K42" s="728">
        <v>1.0</v>
      </c>
      <c r="L42" s="35"/>
      <c r="M42" s="731" t="s">
        <v>7</v>
      </c>
      <c r="N42" s="732" t="str">
        <f>EURO!$B$47</f>
        <v>Hungary</v>
      </c>
      <c r="O42" s="133"/>
    </row>
    <row r="43" ht="14.25" customHeight="1">
      <c r="B43" s="714">
        <v>39.0</v>
      </c>
      <c r="C43" s="715" t="s">
        <v>2</v>
      </c>
      <c r="D43" s="716" t="str">
        <f>AssignThird!$D$4</f>
        <v>3A/D/E/F</v>
      </c>
      <c r="E43" s="717">
        <v>45473.875</v>
      </c>
      <c r="F43" s="629">
        <f>E43-VLOOKUP(TimeZone!$L$5,TimeZone!$C$4:$E$39,3,0)+VLOOKUP(TimeZone!$H$1,TimeZone!$C$4:$E$39,3,0)</f>
        <v>45473.875</v>
      </c>
      <c r="G43" s="721">
        <v>7.0</v>
      </c>
      <c r="H43" s="719" t="str">
        <f>IFERROR(VLOOKUP($G43,Language!$D$66:$E$81,2,0),"")</f>
        <v>Cologne</v>
      </c>
      <c r="I43" s="719" t="str">
        <f t="shared" ref="I43:J43" si="3">VLOOKUP(C43,$M$41:$N$56,2,0)</f>
        <v>Croatia</v>
      </c>
      <c r="J43" s="719" t="str">
        <f t="shared" si="3"/>
        <v>Switzerland</v>
      </c>
      <c r="K43" s="728">
        <v>4.0</v>
      </c>
      <c r="L43" s="35"/>
      <c r="M43" s="731" t="s">
        <v>2</v>
      </c>
      <c r="N43" s="732" t="str">
        <f>EURO!$E$46</f>
        <v>Croatia</v>
      </c>
      <c r="O43" s="133"/>
    </row>
    <row r="44" ht="14.25" customHeight="1">
      <c r="B44" s="714">
        <v>40.0</v>
      </c>
      <c r="C44" s="715" t="s">
        <v>3</v>
      </c>
      <c r="D44" s="716" t="str">
        <f>AssignThird!$E$4</f>
        <v>3D/E/F</v>
      </c>
      <c r="E44" s="717">
        <v>45473.75</v>
      </c>
      <c r="F44" s="629">
        <f>E44-VLOOKUP(TimeZone!$L$5,TimeZone!$C$4:$E$39,3,0)+VLOOKUP(TimeZone!$H$1,TimeZone!$C$4:$E$39,3,0)</f>
        <v>45473.75</v>
      </c>
      <c r="G44" s="721">
        <v>5.0</v>
      </c>
      <c r="H44" s="719" t="str">
        <f>IFERROR(VLOOKUP($G44,Language!$D$66:$E$81,2,0),"")</f>
        <v>Gelsenkirchen</v>
      </c>
      <c r="I44" s="719" t="str">
        <f t="shared" ref="I44:J44" si="4">VLOOKUP(C44,$M$41:$N$56,2,0)</f>
        <v>Denmark</v>
      </c>
      <c r="J44" s="719" t="str">
        <f t="shared" si="4"/>
        <v>Türkiye</v>
      </c>
      <c r="K44" s="728">
        <v>3.0</v>
      </c>
      <c r="L44" s="35"/>
      <c r="M44" s="731" t="s">
        <v>8</v>
      </c>
      <c r="N44" s="732" t="str">
        <f>EURO!$E$47</f>
        <v>Spain</v>
      </c>
      <c r="O44" s="133"/>
    </row>
    <row r="45" ht="14.25" customHeight="1">
      <c r="B45" s="714">
        <v>41.0</v>
      </c>
      <c r="C45" s="715" t="s">
        <v>6</v>
      </c>
      <c r="D45" s="716" t="str">
        <f>AssignThird!$G$4</f>
        <v>3A/B/C</v>
      </c>
      <c r="E45" s="717">
        <v>45474.875</v>
      </c>
      <c r="F45" s="629">
        <f>E45-VLOOKUP(TimeZone!$L$5,TimeZone!$C$4:$E$39,3,0)+VLOOKUP(TimeZone!$H$1,TimeZone!$C$4:$E$39,3,0)</f>
        <v>45474.875</v>
      </c>
      <c r="G45" s="721">
        <v>8.0</v>
      </c>
      <c r="H45" s="719" t="str">
        <f>IFERROR(VLOOKUP($G45,Language!$D$66:$E$81,2,0),"")</f>
        <v>Frankfurt</v>
      </c>
      <c r="I45" s="719" t="str">
        <f t="shared" ref="I45:J45" si="5">VLOOKUP(C45,$M$41:$N$56,2,0)</f>
        <v>Czechia</v>
      </c>
      <c r="J45" s="719" t="str">
        <f t="shared" si="5"/>
        <v>Slovenia</v>
      </c>
      <c r="K45" s="728">
        <v>6.0</v>
      </c>
      <c r="L45" s="35"/>
      <c r="M45" s="731" t="s">
        <v>3</v>
      </c>
      <c r="N45" s="732" t="str">
        <f>EURO!$H$46</f>
        <v>Denmark</v>
      </c>
      <c r="O45" s="133"/>
    </row>
    <row r="46" ht="14.25" customHeight="1">
      <c r="B46" s="714">
        <v>42.0</v>
      </c>
      <c r="C46" s="715" t="s">
        <v>10</v>
      </c>
      <c r="D46" s="716" t="s">
        <v>11</v>
      </c>
      <c r="E46" s="717">
        <v>45474.75</v>
      </c>
      <c r="F46" s="629">
        <f>E46-VLOOKUP(TimeZone!$L$5,TimeZone!$C$4:$E$39,3,0)+VLOOKUP(TimeZone!$H$1,TimeZone!$C$4:$E$39,3,0)</f>
        <v>45474.75</v>
      </c>
      <c r="G46" s="721">
        <v>6.0</v>
      </c>
      <c r="H46" s="719" t="str">
        <f>IFERROR(VLOOKUP($G46,Language!$D$66:$E$81,2,0),"")</f>
        <v>Dusseldorf</v>
      </c>
      <c r="I46" s="719" t="str">
        <f t="shared" ref="I46:J46" si="6">VLOOKUP(C46,$M$41:$N$56,2,0)</f>
        <v>France</v>
      </c>
      <c r="J46" s="719" t="str">
        <f t="shared" si="6"/>
        <v>Slovakia</v>
      </c>
      <c r="K46" s="728">
        <v>5.0</v>
      </c>
      <c r="L46" s="35"/>
      <c r="M46" s="731" t="s">
        <v>9</v>
      </c>
      <c r="N46" s="732" t="str">
        <f>EURO!$H$47</f>
        <v>England</v>
      </c>
      <c r="O46" s="133"/>
    </row>
    <row r="47" ht="14.25" customHeight="1">
      <c r="B47" s="714">
        <v>43.0</v>
      </c>
      <c r="C47" s="715" t="s">
        <v>5</v>
      </c>
      <c r="D47" s="716" t="str">
        <f>AssignThird!$F$4</f>
        <v>3A/B/C/D</v>
      </c>
      <c r="E47" s="717">
        <v>45475.75</v>
      </c>
      <c r="F47" s="629">
        <f>E47-VLOOKUP(TimeZone!$L$5,TimeZone!$C$4:$E$39,3,0)+VLOOKUP(TimeZone!$H$1,TimeZone!$C$4:$E$39,3,0)</f>
        <v>45475.75</v>
      </c>
      <c r="G47" s="721">
        <v>10.0</v>
      </c>
      <c r="H47" s="719" t="str">
        <f>IFERROR(VLOOKUP($G47,Language!$D$66:$E$81,2,0),"")</f>
        <v>Munich</v>
      </c>
      <c r="I47" s="719" t="str">
        <f t="shared" ref="I47:J47" si="7">VLOOKUP(C47,$M$41:$N$56,2,0)</f>
        <v>Belgium</v>
      </c>
      <c r="J47" s="719" t="str">
        <f t="shared" si="7"/>
        <v>Italy</v>
      </c>
      <c r="K47" s="728">
        <v>7.0</v>
      </c>
      <c r="L47" s="35"/>
      <c r="M47" s="731" t="s">
        <v>4</v>
      </c>
      <c r="N47" s="732" t="str">
        <f>EURO!$K$46</f>
        <v>Netherlands</v>
      </c>
      <c r="O47" s="133"/>
    </row>
    <row r="48" ht="14.25" customHeight="1">
      <c r="B48" s="714">
        <v>44.0</v>
      </c>
      <c r="C48" s="715" t="s">
        <v>4</v>
      </c>
      <c r="D48" s="716" t="s">
        <v>12</v>
      </c>
      <c r="E48" s="717">
        <v>45475.875</v>
      </c>
      <c r="F48" s="629">
        <f>E48-VLOOKUP(TimeZone!$L$5,TimeZone!$C$4:$E$39,3,0)+VLOOKUP(TimeZone!$H$1,TimeZone!$C$4:$E$39,3,0)</f>
        <v>45475.875</v>
      </c>
      <c r="G48" s="733">
        <v>2.0</v>
      </c>
      <c r="H48" s="719" t="str">
        <f>IFERROR(VLOOKUP($G48,Language!$D$66:$E$81,2,0),"")</f>
        <v>Leipzig</v>
      </c>
      <c r="I48" s="719" t="str">
        <f t="shared" ref="I48:J48" si="8">VLOOKUP(C48,$M$41:$N$56,2,0)</f>
        <v>Netherlands</v>
      </c>
      <c r="J48" s="719" t="str">
        <f t="shared" si="8"/>
        <v>Portugal</v>
      </c>
      <c r="K48" s="728">
        <v>8.0</v>
      </c>
      <c r="L48" s="35"/>
      <c r="M48" s="731" t="s">
        <v>10</v>
      </c>
      <c r="N48" s="732" t="str">
        <f>EURO!$K$47</f>
        <v>France</v>
      </c>
      <c r="O48" s="133"/>
    </row>
    <row r="49" ht="14.25" customHeight="1">
      <c r="B49" s="722" t="s">
        <v>1746</v>
      </c>
      <c r="C49" s="723"/>
      <c r="D49" s="723"/>
      <c r="E49" s="724"/>
      <c r="F49" s="725"/>
      <c r="G49" s="726"/>
      <c r="H49" s="725"/>
      <c r="I49" s="725"/>
      <c r="J49" s="725"/>
      <c r="K49" s="727"/>
      <c r="M49" s="731" t="s">
        <v>5</v>
      </c>
      <c r="N49" s="732" t="str">
        <f>EURO!$N$46</f>
        <v>Belgium</v>
      </c>
      <c r="O49" s="133"/>
    </row>
    <row r="50" ht="14.25" customHeight="1">
      <c r="B50" s="714">
        <v>45.0</v>
      </c>
      <c r="C50" s="715" t="s">
        <v>1747</v>
      </c>
      <c r="D50" s="716" t="s">
        <v>1748</v>
      </c>
      <c r="E50" s="717">
        <v>45478.75</v>
      </c>
      <c r="F50" s="629">
        <f>E50-VLOOKUP(TimeZone!$L$5,TimeZone!$C$4:$E$39,3,0)+VLOOKUP(TimeZone!$H$1,TimeZone!$C$4:$E$39,3,0)</f>
        <v>45478.75</v>
      </c>
      <c r="G50" s="718">
        <v>9.0</v>
      </c>
      <c r="H50" s="719" t="str">
        <f>IFERROR(VLOOKUP($G50,Language!$D$66:$E$81,2,0),"")</f>
        <v>Stuttgart</v>
      </c>
      <c r="I50" s="734"/>
      <c r="J50" s="734"/>
      <c r="K50" s="728">
        <v>1.0</v>
      </c>
      <c r="M50" s="731" t="s">
        <v>11</v>
      </c>
      <c r="N50" s="732" t="str">
        <f>EURO!$N$47</f>
        <v>Slovakia</v>
      </c>
      <c r="O50" s="133"/>
    </row>
    <row r="51" ht="14.25" customHeight="1">
      <c r="B51" s="714">
        <v>46.0</v>
      </c>
      <c r="C51" s="715" t="s">
        <v>1749</v>
      </c>
      <c r="D51" s="716" t="s">
        <v>1750</v>
      </c>
      <c r="E51" s="717">
        <v>45478.875</v>
      </c>
      <c r="F51" s="629">
        <f>E51-VLOOKUP(TimeZone!$L$5,TimeZone!$C$4:$E$39,3,0)+VLOOKUP(TimeZone!$H$1,TimeZone!$C$4:$E$39,3,0)</f>
        <v>45478.875</v>
      </c>
      <c r="G51" s="721">
        <v>3.0</v>
      </c>
      <c r="H51" s="719" t="str">
        <f>IFERROR(VLOOKUP($G51,Language!$D$66:$E$81,2,0),"")</f>
        <v>Hamburg</v>
      </c>
      <c r="I51" s="35"/>
      <c r="J51" s="734"/>
      <c r="K51" s="728">
        <v>2.0</v>
      </c>
      <c r="M51" s="731" t="s">
        <v>6</v>
      </c>
      <c r="N51" s="732" t="str">
        <f>EURO!$Q$46</f>
        <v>Czechia</v>
      </c>
      <c r="O51" s="133"/>
    </row>
    <row r="52" ht="14.25" customHeight="1">
      <c r="B52" s="714">
        <v>47.0</v>
      </c>
      <c r="C52" s="715" t="s">
        <v>1751</v>
      </c>
      <c r="D52" s="716" t="s">
        <v>1752</v>
      </c>
      <c r="E52" s="717">
        <v>45479.875</v>
      </c>
      <c r="F52" s="629">
        <f>E52-VLOOKUP(TimeZone!$L$5,TimeZone!$C$4:$E$39,3,0)+VLOOKUP(TimeZone!$H$1,TimeZone!$C$4:$E$39,3,0)</f>
        <v>45479.875</v>
      </c>
      <c r="G52" s="721">
        <v>1.0</v>
      </c>
      <c r="H52" s="719" t="str">
        <f>IFERROR(VLOOKUP($G52,Language!$D$66:$E$81,2,0),"")</f>
        <v>Berlin</v>
      </c>
      <c r="I52" s="734"/>
      <c r="J52" s="734"/>
      <c r="K52" s="728">
        <v>4.0</v>
      </c>
      <c r="M52" s="731" t="s">
        <v>12</v>
      </c>
      <c r="N52" s="732" t="str">
        <f>EURO!$Q$47</f>
        <v>Portugal</v>
      </c>
      <c r="O52" s="133"/>
    </row>
    <row r="53" ht="14.25" customHeight="1">
      <c r="B53" s="714">
        <v>48.0</v>
      </c>
      <c r="C53" s="715" t="s">
        <v>1753</v>
      </c>
      <c r="D53" s="716" t="s">
        <v>1754</v>
      </c>
      <c r="E53" s="717">
        <v>45479.75</v>
      </c>
      <c r="F53" s="629">
        <f>E53-VLOOKUP(TimeZone!$L$5,TimeZone!$C$4:$E$39,3,0)+VLOOKUP(TimeZone!$H$1,TimeZone!$C$4:$E$39,3,0)</f>
        <v>45479.75</v>
      </c>
      <c r="G53" s="733">
        <v>6.0</v>
      </c>
      <c r="H53" s="719" t="str">
        <f>IFERROR(VLOOKUP($G53,Language!$D$66:$E$81,2,0),"")</f>
        <v>Dusseldorf</v>
      </c>
      <c r="I53" s="734"/>
      <c r="J53" s="734"/>
      <c r="K53" s="728">
        <v>3.0</v>
      </c>
      <c r="M53" s="731" t="str">
        <f>AssignThird!$D$4</f>
        <v>3A/D/E/F</v>
      </c>
      <c r="N53" s="732" t="str">
        <f t="array" ref="N53">IF(Distinctness!$G$13&gt;0,INDEX(ThirdPlaced!$C$4:$C$9,MATCH(VLOOKUP(ThirdPlaced!$J$18,AssignThird!$C$8:$G$22,2,0),ThirdPlaced!$J$4:$J$9,0),1),"")</f>
        <v>Switzerland</v>
      </c>
      <c r="O53" s="133"/>
    </row>
    <row r="54" ht="14.25" customHeight="1">
      <c r="B54" s="722" t="s">
        <v>1755</v>
      </c>
      <c r="C54" s="723"/>
      <c r="D54" s="723"/>
      <c r="E54" s="724"/>
      <c r="F54" s="725"/>
      <c r="G54" s="726"/>
      <c r="H54" s="725"/>
      <c r="I54" s="725"/>
      <c r="J54" s="725"/>
      <c r="K54" s="727"/>
      <c r="M54" s="731" t="str">
        <f>AssignThird!$E$4</f>
        <v>3D/E/F</v>
      </c>
      <c r="N54" s="732" t="str">
        <f t="array" ref="N54">IF(Distinctness!$G$13&gt;0,INDEX(ThirdPlaced!$C$4:$C$9,MATCH(VLOOKUP(ThirdPlaced!$J$18,AssignThird!$C$8:$G$22,3,0),ThirdPlaced!$J$4:$J$9,0),1),"")</f>
        <v>Türkiye</v>
      </c>
      <c r="O54" s="133"/>
    </row>
    <row r="55" ht="14.25" customHeight="1">
      <c r="B55" s="714">
        <v>49.0</v>
      </c>
      <c r="C55" s="715" t="s">
        <v>1756</v>
      </c>
      <c r="D55" s="716" t="s">
        <v>1757</v>
      </c>
      <c r="E55" s="717">
        <v>45482.875</v>
      </c>
      <c r="F55" s="629">
        <f>E55-VLOOKUP(TimeZone!$L$5,TimeZone!$C$4:$E$39,3,0)+VLOOKUP(TimeZone!$H$1,TimeZone!$C$4:$E$39,3,0)</f>
        <v>45482.875</v>
      </c>
      <c r="G55" s="718">
        <v>10.0</v>
      </c>
      <c r="H55" s="719" t="str">
        <f>IFERROR(VLOOKUP($G55,Language!$D$66:$E$81,2,0),"")</f>
        <v>Munich</v>
      </c>
      <c r="I55" s="734"/>
      <c r="J55" s="734"/>
      <c r="K55" s="728" t="str">
        <f>Language!$E$122</f>
        <v>Semi-Final 1</v>
      </c>
      <c r="M55" s="731" t="str">
        <f>AssignThird!$F$4</f>
        <v>3A/B/C/D</v>
      </c>
      <c r="N55" s="732" t="str">
        <f t="array" ref="N55">IF(Distinctness!$G$13&gt;0,INDEX(ThirdPlaced!$C$4:$C$9,MATCH(VLOOKUP(ThirdPlaced!$J$18,AssignThird!$C$8:$G$22,4,0),ThirdPlaced!$J$4:$J$9,0),1),"")</f>
        <v>Italy</v>
      </c>
      <c r="O55" s="133"/>
    </row>
    <row r="56" ht="14.25" customHeight="1">
      <c r="B56" s="714">
        <v>50.0</v>
      </c>
      <c r="C56" s="715" t="s">
        <v>1758</v>
      </c>
      <c r="D56" s="716" t="s">
        <v>1759</v>
      </c>
      <c r="E56" s="717">
        <v>45483.875</v>
      </c>
      <c r="F56" s="629">
        <f>E56-VLOOKUP(TimeZone!$L$5,TimeZone!$C$4:$E$39,3,0)+VLOOKUP(TimeZone!$H$1,TimeZone!$C$4:$E$39,3,0)</f>
        <v>45483.875</v>
      </c>
      <c r="G56" s="733">
        <v>4.0</v>
      </c>
      <c r="H56" s="719" t="str">
        <f>IFERROR(VLOOKUP($G56,Language!$D$66:$E$81,2,0),"")</f>
        <v>Dortmund</v>
      </c>
      <c r="I56" s="734"/>
      <c r="J56" s="734"/>
      <c r="K56" s="728" t="str">
        <f>Language!$E$123</f>
        <v>Semi-Final 2</v>
      </c>
      <c r="M56" s="735" t="str">
        <f>AssignThird!$G$4</f>
        <v>3A/B/C</v>
      </c>
      <c r="N56" s="736" t="str">
        <f t="array" ref="N56">IF(Distinctness!$G$13&gt;0,INDEX(ThirdPlaced!$C$4:$C$9,MATCH(VLOOKUP(ThirdPlaced!$J$18,AssignThird!$C$8:$G$22,5,0),ThirdPlaced!$J$4:$J$9,0),1),"")</f>
        <v>Slovenia</v>
      </c>
      <c r="O56" s="133"/>
    </row>
    <row r="57" ht="14.25" customHeight="1">
      <c r="B57" s="722" t="s">
        <v>862</v>
      </c>
      <c r="C57" s="723"/>
      <c r="D57" s="723"/>
      <c r="E57" s="724"/>
      <c r="F57" s="725"/>
      <c r="G57" s="726"/>
      <c r="H57" s="725"/>
      <c r="I57" s="725"/>
      <c r="J57" s="725"/>
      <c r="K57" s="727"/>
      <c r="M57" s="133"/>
      <c r="N57" s="133"/>
      <c r="O57" s="133"/>
    </row>
    <row r="58" ht="14.25" customHeight="1">
      <c r="B58" s="737">
        <v>51.0</v>
      </c>
      <c r="C58" s="738" t="s">
        <v>1760</v>
      </c>
      <c r="D58" s="739" t="s">
        <v>1761</v>
      </c>
      <c r="E58" s="740">
        <v>45487.875</v>
      </c>
      <c r="F58" s="741">
        <f>E58-VLOOKUP(TimeZone!$L$5,TimeZone!$C$4:$E$39,3,0)+VLOOKUP(TimeZone!$H$1,TimeZone!$C$4:$E$39,3,0)</f>
        <v>45487.875</v>
      </c>
      <c r="G58" s="742">
        <v>1.0</v>
      </c>
      <c r="H58" s="743" t="str">
        <f>IFERROR(VLOOKUP($G58,Language!$D$66:$E$81,2,0),"")</f>
        <v>Berlin</v>
      </c>
      <c r="I58" s="744"/>
      <c r="J58" s="745"/>
      <c r="K58" s="746" t="str">
        <f>Language!$E$125</f>
        <v>Final</v>
      </c>
      <c r="M58" s="133"/>
      <c r="N58" s="133"/>
      <c r="O58" s="133"/>
    </row>
    <row r="59" ht="14.25" customHeight="1">
      <c r="C59" s="133"/>
      <c r="D59" s="133"/>
      <c r="M59" s="133"/>
      <c r="N59" s="133"/>
      <c r="O59" s="133"/>
    </row>
    <row r="60" ht="14.25" customHeight="1">
      <c r="C60" s="133"/>
      <c r="D60" s="133"/>
      <c r="M60" s="133"/>
      <c r="N60" s="133"/>
      <c r="O60" s="133"/>
    </row>
    <row r="61" ht="14.25" customHeight="1">
      <c r="C61" s="133"/>
      <c r="D61" s="133"/>
      <c r="M61" s="133"/>
      <c r="N61" s="133"/>
      <c r="O61" s="133"/>
    </row>
    <row r="62" ht="14.25" customHeight="1">
      <c r="C62" s="133"/>
      <c r="D62" s="133"/>
      <c r="M62" s="133"/>
      <c r="N62" s="133"/>
      <c r="O62" s="133"/>
    </row>
    <row r="63" ht="14.25" customHeight="1">
      <c r="C63" s="133"/>
      <c r="D63" s="133"/>
      <c r="M63" s="133"/>
      <c r="N63" s="133"/>
      <c r="O63" s="133"/>
    </row>
    <row r="64" ht="14.25" customHeight="1">
      <c r="C64" s="133"/>
      <c r="D64" s="133"/>
      <c r="M64" s="133"/>
      <c r="N64" s="133"/>
      <c r="O64" s="133"/>
    </row>
    <row r="65" ht="14.25" customHeight="1">
      <c r="C65" s="133"/>
      <c r="D65" s="133"/>
      <c r="M65" s="133"/>
      <c r="N65" s="133"/>
      <c r="O65" s="133"/>
    </row>
    <row r="66" ht="14.25" customHeight="1">
      <c r="C66" s="133"/>
      <c r="D66" s="133"/>
      <c r="M66" s="133"/>
      <c r="N66" s="133"/>
      <c r="O66" s="133"/>
    </row>
    <row r="67" ht="14.25" customHeight="1">
      <c r="C67" s="133"/>
      <c r="D67" s="133"/>
      <c r="M67" s="133"/>
      <c r="N67" s="133"/>
      <c r="O67" s="133"/>
    </row>
    <row r="68" ht="14.25" customHeight="1">
      <c r="C68" s="133"/>
      <c r="D68" s="133"/>
      <c r="M68" s="133"/>
      <c r="N68" s="133"/>
      <c r="O68" s="133"/>
    </row>
    <row r="69" ht="14.25" customHeight="1">
      <c r="C69" s="133"/>
      <c r="D69" s="133"/>
      <c r="M69" s="133"/>
      <c r="N69" s="133"/>
      <c r="O69" s="133"/>
    </row>
    <row r="70" ht="14.25" customHeight="1">
      <c r="C70" s="133"/>
      <c r="D70" s="133"/>
      <c r="M70" s="133"/>
      <c r="N70" s="133"/>
      <c r="O70" s="133"/>
    </row>
    <row r="71" ht="14.25" customHeight="1">
      <c r="C71" s="133"/>
      <c r="D71" s="133"/>
      <c r="M71" s="133"/>
      <c r="N71" s="133"/>
      <c r="O71" s="133"/>
    </row>
    <row r="72" ht="14.25" customHeight="1">
      <c r="C72" s="133"/>
      <c r="D72" s="133"/>
      <c r="M72" s="133"/>
      <c r="N72" s="133"/>
      <c r="O72" s="133"/>
    </row>
    <row r="73" ht="14.25" customHeight="1">
      <c r="C73" s="133"/>
      <c r="D73" s="133"/>
      <c r="M73" s="133"/>
      <c r="N73" s="133"/>
      <c r="O73" s="133"/>
    </row>
    <row r="74" ht="14.25" customHeight="1">
      <c r="C74" s="133"/>
      <c r="D74" s="133"/>
      <c r="M74" s="133"/>
      <c r="N74" s="133"/>
      <c r="O74" s="133"/>
    </row>
    <row r="75" ht="14.25" customHeight="1">
      <c r="C75" s="133"/>
      <c r="D75" s="133"/>
      <c r="M75" s="133"/>
      <c r="N75" s="133"/>
      <c r="O75" s="133"/>
    </row>
    <row r="76" ht="14.25" customHeight="1">
      <c r="C76" s="133"/>
      <c r="D76" s="133"/>
      <c r="M76" s="133"/>
      <c r="N76" s="133"/>
      <c r="O76" s="133"/>
    </row>
    <row r="77" ht="14.25" customHeight="1">
      <c r="C77" s="133"/>
      <c r="D77" s="133"/>
      <c r="M77" s="133"/>
      <c r="N77" s="133"/>
      <c r="O77" s="133"/>
    </row>
    <row r="78" ht="14.25" customHeight="1">
      <c r="C78" s="133"/>
      <c r="D78" s="133"/>
      <c r="M78" s="133"/>
      <c r="N78" s="133"/>
      <c r="O78" s="133"/>
    </row>
    <row r="79" ht="14.25" customHeight="1">
      <c r="C79" s="133"/>
      <c r="D79" s="133"/>
      <c r="M79" s="133"/>
      <c r="N79" s="133"/>
      <c r="O79" s="133"/>
    </row>
    <row r="80" ht="14.25" customHeight="1">
      <c r="C80" s="133"/>
      <c r="D80" s="133"/>
      <c r="M80" s="133"/>
      <c r="N80" s="133"/>
      <c r="O80" s="133"/>
    </row>
    <row r="81" ht="14.25" customHeight="1">
      <c r="C81" s="133"/>
      <c r="D81" s="133"/>
      <c r="M81" s="133"/>
      <c r="N81" s="133"/>
      <c r="O81" s="133"/>
    </row>
    <row r="82" ht="14.25" customHeight="1">
      <c r="C82" s="133"/>
      <c r="D82" s="133"/>
      <c r="M82" s="133"/>
      <c r="N82" s="133"/>
      <c r="O82" s="133"/>
    </row>
    <row r="83" ht="14.25" customHeight="1">
      <c r="C83" s="133"/>
      <c r="D83" s="133"/>
      <c r="M83" s="133"/>
      <c r="N83" s="133"/>
      <c r="O83" s="133"/>
    </row>
    <row r="84" ht="14.25" customHeight="1">
      <c r="C84" s="133"/>
      <c r="D84" s="133"/>
      <c r="M84" s="133"/>
      <c r="N84" s="133"/>
      <c r="O84" s="133"/>
    </row>
    <row r="85" ht="14.25" customHeight="1">
      <c r="C85" s="133"/>
      <c r="D85" s="133"/>
      <c r="M85" s="133"/>
      <c r="N85" s="133"/>
      <c r="O85" s="133"/>
    </row>
    <row r="86" ht="14.25" customHeight="1">
      <c r="C86" s="133"/>
      <c r="D86" s="133"/>
      <c r="M86" s="133"/>
      <c r="N86" s="133"/>
      <c r="O86" s="133"/>
    </row>
    <row r="87" ht="14.25" customHeight="1">
      <c r="C87" s="133"/>
      <c r="D87" s="133"/>
      <c r="M87" s="133"/>
      <c r="N87" s="133"/>
      <c r="O87" s="133"/>
    </row>
    <row r="88" ht="14.25" customHeight="1">
      <c r="C88" s="133"/>
      <c r="D88" s="133"/>
      <c r="M88" s="133"/>
      <c r="N88" s="133"/>
      <c r="O88" s="133"/>
    </row>
    <row r="89" ht="14.25" customHeight="1">
      <c r="C89" s="133"/>
      <c r="D89" s="133"/>
      <c r="M89" s="133"/>
      <c r="N89" s="133"/>
      <c r="O89" s="133"/>
    </row>
    <row r="90" ht="14.25" customHeight="1">
      <c r="C90" s="133"/>
      <c r="D90" s="133"/>
      <c r="M90" s="133"/>
      <c r="N90" s="133"/>
      <c r="O90" s="133"/>
    </row>
    <row r="91" ht="14.25" customHeight="1">
      <c r="C91" s="133"/>
      <c r="D91" s="133"/>
      <c r="M91" s="133"/>
      <c r="N91" s="133"/>
      <c r="O91" s="133"/>
    </row>
    <row r="92" ht="14.25" customHeight="1">
      <c r="C92" s="133"/>
      <c r="D92" s="133"/>
      <c r="M92" s="133"/>
      <c r="N92" s="133"/>
      <c r="O92" s="133"/>
    </row>
    <row r="93" ht="14.25" customHeight="1">
      <c r="C93" s="133"/>
      <c r="D93" s="133"/>
      <c r="M93" s="133"/>
      <c r="N93" s="133"/>
      <c r="O93" s="133"/>
    </row>
    <row r="94" ht="14.25" customHeight="1">
      <c r="C94" s="133"/>
      <c r="D94" s="133"/>
      <c r="M94" s="133"/>
      <c r="N94" s="133"/>
      <c r="O94" s="133"/>
    </row>
    <row r="95" ht="14.25" customHeight="1">
      <c r="C95" s="133"/>
      <c r="D95" s="133"/>
      <c r="M95" s="133"/>
      <c r="N95" s="133"/>
      <c r="O95" s="133"/>
    </row>
    <row r="96" ht="14.25" customHeight="1">
      <c r="C96" s="133"/>
      <c r="D96" s="133"/>
      <c r="M96" s="133"/>
      <c r="N96" s="133"/>
      <c r="O96" s="133"/>
    </row>
    <row r="97" ht="14.25" customHeight="1">
      <c r="C97" s="133"/>
      <c r="D97" s="133"/>
      <c r="M97" s="133"/>
      <c r="N97" s="133"/>
      <c r="O97" s="133"/>
    </row>
    <row r="98" ht="14.25" customHeight="1">
      <c r="C98" s="133"/>
      <c r="D98" s="133"/>
      <c r="M98" s="133"/>
      <c r="N98" s="133"/>
      <c r="O98" s="133"/>
    </row>
    <row r="99" ht="14.25" customHeight="1">
      <c r="C99" s="133"/>
      <c r="D99" s="133"/>
      <c r="M99" s="133"/>
      <c r="N99" s="133"/>
      <c r="O99" s="133"/>
    </row>
    <row r="100" ht="14.25" customHeight="1">
      <c r="C100" s="133"/>
      <c r="D100" s="133"/>
      <c r="M100" s="133"/>
      <c r="N100" s="133"/>
      <c r="O100" s="133"/>
    </row>
    <row r="101" ht="14.25" customHeight="1">
      <c r="C101" s="133"/>
      <c r="D101" s="133"/>
      <c r="M101" s="133"/>
      <c r="N101" s="133"/>
      <c r="O101" s="133"/>
    </row>
    <row r="102" ht="14.25" customHeight="1">
      <c r="C102" s="133"/>
      <c r="D102" s="133"/>
      <c r="M102" s="133"/>
      <c r="N102" s="133"/>
      <c r="O102" s="133"/>
    </row>
    <row r="103" ht="14.25" customHeight="1">
      <c r="C103" s="133"/>
      <c r="D103" s="133"/>
      <c r="M103" s="133"/>
      <c r="N103" s="133"/>
      <c r="O103" s="133"/>
    </row>
    <row r="104" ht="14.25" customHeight="1">
      <c r="C104" s="133"/>
      <c r="D104" s="133"/>
      <c r="M104" s="133"/>
      <c r="N104" s="133"/>
      <c r="O104" s="133"/>
    </row>
    <row r="105" ht="14.25" customHeight="1">
      <c r="C105" s="133"/>
      <c r="D105" s="133"/>
      <c r="M105" s="133"/>
      <c r="N105" s="133"/>
      <c r="O105" s="133"/>
    </row>
    <row r="106" ht="14.25" customHeight="1">
      <c r="C106" s="133"/>
      <c r="D106" s="133"/>
      <c r="M106" s="133"/>
      <c r="N106" s="133"/>
      <c r="O106" s="133"/>
    </row>
    <row r="107" ht="14.25" customHeight="1">
      <c r="C107" s="133"/>
      <c r="D107" s="133"/>
      <c r="M107" s="133"/>
      <c r="N107" s="133"/>
      <c r="O107" s="133"/>
    </row>
    <row r="108" ht="14.25" customHeight="1">
      <c r="C108" s="133"/>
      <c r="D108" s="133"/>
      <c r="M108" s="133"/>
      <c r="N108" s="133"/>
      <c r="O108" s="133"/>
    </row>
    <row r="109" ht="14.25" customHeight="1">
      <c r="C109" s="133"/>
      <c r="D109" s="133"/>
      <c r="M109" s="133"/>
      <c r="N109" s="133"/>
      <c r="O109" s="133"/>
    </row>
    <row r="110" ht="14.25" customHeight="1">
      <c r="C110" s="133"/>
      <c r="D110" s="133"/>
      <c r="M110" s="133"/>
      <c r="N110" s="133"/>
      <c r="O110" s="133"/>
    </row>
    <row r="111" ht="14.25" customHeight="1">
      <c r="C111" s="133"/>
      <c r="D111" s="133"/>
      <c r="M111" s="133"/>
      <c r="N111" s="133"/>
      <c r="O111" s="133"/>
    </row>
    <row r="112" ht="14.25" customHeight="1">
      <c r="C112" s="133"/>
      <c r="D112" s="133"/>
      <c r="M112" s="133"/>
      <c r="N112" s="133"/>
      <c r="O112" s="133"/>
    </row>
    <row r="113" ht="14.25" customHeight="1">
      <c r="C113" s="133"/>
      <c r="D113" s="133"/>
      <c r="M113" s="133"/>
      <c r="N113" s="133"/>
      <c r="O113" s="133"/>
    </row>
    <row r="114" ht="14.25" customHeight="1">
      <c r="C114" s="133"/>
      <c r="D114" s="133"/>
      <c r="M114" s="133"/>
      <c r="N114" s="133"/>
      <c r="O114" s="133"/>
    </row>
    <row r="115" ht="14.25" customHeight="1">
      <c r="C115" s="133"/>
      <c r="D115" s="133"/>
      <c r="M115" s="133"/>
      <c r="N115" s="133"/>
      <c r="O115" s="133"/>
    </row>
    <row r="116" ht="14.25" customHeight="1">
      <c r="C116" s="133"/>
      <c r="D116" s="133"/>
      <c r="M116" s="133"/>
      <c r="N116" s="133"/>
      <c r="O116" s="133"/>
    </row>
    <row r="117" ht="14.25" customHeight="1">
      <c r="C117" s="133"/>
      <c r="D117" s="133"/>
      <c r="M117" s="133"/>
      <c r="N117" s="133"/>
      <c r="O117" s="133"/>
    </row>
    <row r="118" ht="14.25" customHeight="1">
      <c r="C118" s="133"/>
      <c r="D118" s="133"/>
      <c r="M118" s="133"/>
      <c r="N118" s="133"/>
      <c r="O118" s="133"/>
    </row>
    <row r="119" ht="14.25" customHeight="1">
      <c r="C119" s="133"/>
      <c r="D119" s="133"/>
      <c r="M119" s="133"/>
      <c r="N119" s="133"/>
      <c r="O119" s="133"/>
    </row>
    <row r="120" ht="14.25" customHeight="1">
      <c r="C120" s="133"/>
      <c r="D120" s="133"/>
      <c r="M120" s="133"/>
      <c r="N120" s="133"/>
      <c r="O120" s="133"/>
    </row>
    <row r="121" ht="14.25" customHeight="1">
      <c r="C121" s="133"/>
      <c r="D121" s="133"/>
      <c r="M121" s="133"/>
      <c r="N121" s="133"/>
      <c r="O121" s="133"/>
    </row>
    <row r="122" ht="14.25" customHeight="1">
      <c r="C122" s="133"/>
      <c r="D122" s="133"/>
      <c r="M122" s="133"/>
      <c r="N122" s="133"/>
      <c r="O122" s="133"/>
    </row>
    <row r="123" ht="14.25" customHeight="1">
      <c r="C123" s="133"/>
      <c r="D123" s="133"/>
      <c r="M123" s="133"/>
      <c r="N123" s="133"/>
      <c r="O123" s="133"/>
    </row>
    <row r="124" ht="14.25" customHeight="1">
      <c r="C124" s="133"/>
      <c r="D124" s="133"/>
      <c r="M124" s="133"/>
      <c r="N124" s="133"/>
      <c r="O124" s="133"/>
    </row>
    <row r="125" ht="14.25" customHeight="1">
      <c r="C125" s="133"/>
      <c r="D125" s="133"/>
      <c r="M125" s="133"/>
      <c r="N125" s="133"/>
      <c r="O125" s="133"/>
    </row>
    <row r="126" ht="14.25" customHeight="1">
      <c r="C126" s="133"/>
      <c r="D126" s="133"/>
      <c r="M126" s="133"/>
      <c r="N126" s="133"/>
      <c r="O126" s="133"/>
    </row>
    <row r="127" ht="14.25" customHeight="1">
      <c r="C127" s="133"/>
      <c r="D127" s="133"/>
      <c r="M127" s="133"/>
      <c r="N127" s="133"/>
      <c r="O127" s="133"/>
    </row>
    <row r="128" ht="14.25" customHeight="1">
      <c r="C128" s="133"/>
      <c r="D128" s="133"/>
      <c r="M128" s="133"/>
      <c r="N128" s="133"/>
      <c r="O128" s="133"/>
    </row>
    <row r="129" ht="14.25" customHeight="1">
      <c r="C129" s="133"/>
      <c r="D129" s="133"/>
      <c r="M129" s="133"/>
      <c r="N129" s="133"/>
      <c r="O129" s="133"/>
    </row>
    <row r="130" ht="14.25" customHeight="1">
      <c r="C130" s="133"/>
      <c r="D130" s="133"/>
      <c r="M130" s="133"/>
      <c r="N130" s="133"/>
      <c r="O130" s="133"/>
    </row>
    <row r="131" ht="14.25" customHeight="1">
      <c r="C131" s="133"/>
      <c r="D131" s="133"/>
      <c r="M131" s="133"/>
      <c r="N131" s="133"/>
      <c r="O131" s="133"/>
    </row>
    <row r="132" ht="14.25" customHeight="1">
      <c r="C132" s="133"/>
      <c r="D132" s="133"/>
      <c r="M132" s="133"/>
      <c r="N132" s="133"/>
      <c r="O132" s="133"/>
    </row>
    <row r="133" ht="14.25" customHeight="1">
      <c r="C133" s="133"/>
      <c r="D133" s="133"/>
      <c r="M133" s="133"/>
      <c r="N133" s="133"/>
      <c r="O133" s="133"/>
    </row>
    <row r="134" ht="14.25" customHeight="1">
      <c r="C134" s="133"/>
      <c r="D134" s="133"/>
      <c r="M134" s="133"/>
      <c r="N134" s="133"/>
      <c r="O134" s="133"/>
    </row>
    <row r="135" ht="14.25" customHeight="1">
      <c r="C135" s="133"/>
      <c r="D135" s="133"/>
      <c r="M135" s="133"/>
      <c r="N135" s="133"/>
      <c r="O135" s="133"/>
    </row>
    <row r="136" ht="14.25" customHeight="1">
      <c r="C136" s="133"/>
      <c r="D136" s="133"/>
      <c r="M136" s="133"/>
      <c r="N136" s="133"/>
      <c r="O136" s="133"/>
    </row>
    <row r="137" ht="14.25" customHeight="1">
      <c r="C137" s="133"/>
      <c r="D137" s="133"/>
      <c r="M137" s="133"/>
      <c r="N137" s="133"/>
      <c r="O137" s="133"/>
    </row>
    <row r="138" ht="14.25" customHeight="1">
      <c r="C138" s="133"/>
      <c r="D138" s="133"/>
      <c r="M138" s="133"/>
      <c r="N138" s="133"/>
      <c r="O138" s="133"/>
    </row>
    <row r="139" ht="14.25" customHeight="1">
      <c r="C139" s="133"/>
      <c r="D139" s="133"/>
      <c r="M139" s="133"/>
      <c r="N139" s="133"/>
      <c r="O139" s="133"/>
    </row>
    <row r="140" ht="14.25" customHeight="1">
      <c r="C140" s="133"/>
      <c r="D140" s="133"/>
      <c r="M140" s="133"/>
      <c r="N140" s="133"/>
      <c r="O140" s="133"/>
    </row>
    <row r="141" ht="14.25" customHeight="1">
      <c r="C141" s="133"/>
      <c r="D141" s="133"/>
      <c r="M141" s="133"/>
      <c r="N141" s="133"/>
      <c r="O141" s="133"/>
    </row>
    <row r="142" ht="14.25" customHeight="1">
      <c r="C142" s="133"/>
      <c r="D142" s="133"/>
      <c r="M142" s="133"/>
      <c r="N142" s="133"/>
      <c r="O142" s="133"/>
    </row>
    <row r="143" ht="14.25" customHeight="1">
      <c r="C143" s="133"/>
      <c r="D143" s="133"/>
      <c r="M143" s="133"/>
      <c r="N143" s="133"/>
      <c r="O143" s="133"/>
    </row>
    <row r="144" ht="14.25" customHeight="1">
      <c r="C144" s="133"/>
      <c r="D144" s="133"/>
      <c r="M144" s="133"/>
      <c r="N144" s="133"/>
      <c r="O144" s="133"/>
    </row>
    <row r="145" ht="14.25" customHeight="1">
      <c r="C145" s="133"/>
      <c r="D145" s="133"/>
      <c r="M145" s="133"/>
      <c r="N145" s="133"/>
      <c r="O145" s="133"/>
    </row>
    <row r="146" ht="14.25" customHeight="1">
      <c r="C146" s="133"/>
      <c r="D146" s="133"/>
      <c r="M146" s="133"/>
      <c r="N146" s="133"/>
      <c r="O146" s="133"/>
    </row>
    <row r="147" ht="14.25" customHeight="1">
      <c r="C147" s="133"/>
      <c r="D147" s="133"/>
      <c r="M147" s="133"/>
      <c r="N147" s="133"/>
      <c r="O147" s="133"/>
    </row>
    <row r="148" ht="14.25" customHeight="1">
      <c r="C148" s="133"/>
      <c r="D148" s="133"/>
      <c r="M148" s="133"/>
      <c r="N148" s="133"/>
      <c r="O148" s="133"/>
    </row>
    <row r="149" ht="14.25" customHeight="1">
      <c r="C149" s="133"/>
      <c r="D149" s="133"/>
      <c r="M149" s="133"/>
      <c r="N149" s="133"/>
      <c r="O149" s="133"/>
    </row>
    <row r="150" ht="14.25" customHeight="1">
      <c r="C150" s="133"/>
      <c r="D150" s="133"/>
      <c r="M150" s="133"/>
      <c r="N150" s="133"/>
      <c r="O150" s="133"/>
    </row>
    <row r="151" ht="14.25" customHeight="1">
      <c r="C151" s="133"/>
      <c r="D151" s="133"/>
      <c r="M151" s="133"/>
      <c r="N151" s="133"/>
      <c r="O151" s="133"/>
    </row>
    <row r="152" ht="14.25" customHeight="1">
      <c r="C152" s="133"/>
      <c r="D152" s="133"/>
      <c r="M152" s="133"/>
      <c r="N152" s="133"/>
      <c r="O152" s="133"/>
    </row>
    <row r="153" ht="14.25" customHeight="1">
      <c r="C153" s="133"/>
      <c r="D153" s="133"/>
      <c r="M153" s="133"/>
      <c r="N153" s="133"/>
      <c r="O153" s="133"/>
    </row>
    <row r="154" ht="14.25" customHeight="1">
      <c r="C154" s="133"/>
      <c r="D154" s="133"/>
      <c r="M154" s="133"/>
      <c r="N154" s="133"/>
      <c r="O154" s="133"/>
    </row>
    <row r="155" ht="14.25" customHeight="1">
      <c r="C155" s="133"/>
      <c r="D155" s="133"/>
      <c r="M155" s="133"/>
      <c r="N155" s="133"/>
      <c r="O155" s="133"/>
    </row>
    <row r="156" ht="14.25" customHeight="1">
      <c r="C156" s="133"/>
      <c r="D156" s="133"/>
      <c r="M156" s="133"/>
      <c r="N156" s="133"/>
      <c r="O156" s="133"/>
    </row>
    <row r="157" ht="14.25" customHeight="1">
      <c r="C157" s="133"/>
      <c r="D157" s="133"/>
      <c r="M157" s="133"/>
      <c r="N157" s="133"/>
      <c r="O157" s="133"/>
    </row>
    <row r="158" ht="14.25" customHeight="1">
      <c r="C158" s="133"/>
      <c r="D158" s="133"/>
      <c r="M158" s="133"/>
      <c r="N158" s="133"/>
      <c r="O158" s="133"/>
    </row>
    <row r="159" ht="14.25" customHeight="1">
      <c r="C159" s="133"/>
      <c r="D159" s="133"/>
      <c r="M159" s="133"/>
      <c r="N159" s="133"/>
      <c r="O159" s="133"/>
    </row>
    <row r="160" ht="14.25" customHeight="1">
      <c r="C160" s="133"/>
      <c r="D160" s="133"/>
      <c r="M160" s="133"/>
      <c r="N160" s="133"/>
      <c r="O160" s="133"/>
    </row>
    <row r="161" ht="14.25" customHeight="1">
      <c r="C161" s="133"/>
      <c r="D161" s="133"/>
      <c r="M161" s="133"/>
      <c r="N161" s="133"/>
      <c r="O161" s="133"/>
    </row>
    <row r="162" ht="14.25" customHeight="1">
      <c r="C162" s="133"/>
      <c r="D162" s="133"/>
      <c r="M162" s="133"/>
      <c r="N162" s="133"/>
      <c r="O162" s="133"/>
    </row>
    <row r="163" ht="14.25" customHeight="1">
      <c r="C163" s="133"/>
      <c r="D163" s="133"/>
      <c r="M163" s="133"/>
      <c r="N163" s="133"/>
      <c r="O163" s="133"/>
    </row>
    <row r="164" ht="14.25" customHeight="1">
      <c r="C164" s="133"/>
      <c r="D164" s="133"/>
      <c r="M164" s="133"/>
      <c r="N164" s="133"/>
      <c r="O164" s="133"/>
    </row>
    <row r="165" ht="14.25" customHeight="1">
      <c r="C165" s="133"/>
      <c r="D165" s="133"/>
      <c r="M165" s="133"/>
      <c r="N165" s="133"/>
      <c r="O165" s="133"/>
    </row>
    <row r="166" ht="14.25" customHeight="1">
      <c r="C166" s="133"/>
      <c r="D166" s="133"/>
      <c r="M166" s="133"/>
      <c r="N166" s="133"/>
      <c r="O166" s="133"/>
    </row>
    <row r="167" ht="14.25" customHeight="1">
      <c r="C167" s="133"/>
      <c r="D167" s="133"/>
      <c r="M167" s="133"/>
      <c r="N167" s="133"/>
      <c r="O167" s="133"/>
    </row>
    <row r="168" ht="14.25" customHeight="1">
      <c r="C168" s="133"/>
      <c r="D168" s="133"/>
      <c r="M168" s="133"/>
      <c r="N168" s="133"/>
      <c r="O168" s="133"/>
    </row>
    <row r="169" ht="14.25" customHeight="1">
      <c r="C169" s="133"/>
      <c r="D169" s="133"/>
      <c r="M169" s="133"/>
      <c r="N169" s="133"/>
      <c r="O169" s="133"/>
    </row>
    <row r="170" ht="14.25" customHeight="1">
      <c r="C170" s="133"/>
      <c r="D170" s="133"/>
      <c r="M170" s="133"/>
      <c r="N170" s="133"/>
      <c r="O170" s="133"/>
    </row>
    <row r="171" ht="14.25" customHeight="1">
      <c r="C171" s="133"/>
      <c r="D171" s="133"/>
      <c r="M171" s="133"/>
      <c r="N171" s="133"/>
      <c r="O171" s="133"/>
    </row>
    <row r="172" ht="14.25" customHeight="1">
      <c r="C172" s="133"/>
      <c r="D172" s="133"/>
      <c r="M172" s="133"/>
      <c r="N172" s="133"/>
      <c r="O172" s="133"/>
    </row>
    <row r="173" ht="14.25" customHeight="1">
      <c r="C173" s="133"/>
      <c r="D173" s="133"/>
      <c r="M173" s="133"/>
      <c r="N173" s="133"/>
      <c r="O173" s="133"/>
    </row>
    <row r="174" ht="14.25" customHeight="1">
      <c r="C174" s="133"/>
      <c r="D174" s="133"/>
      <c r="M174" s="133"/>
      <c r="N174" s="133"/>
      <c r="O174" s="133"/>
    </row>
    <row r="175" ht="14.25" customHeight="1">
      <c r="C175" s="133"/>
      <c r="D175" s="133"/>
      <c r="M175" s="133"/>
      <c r="N175" s="133"/>
      <c r="O175" s="133"/>
    </row>
    <row r="176" ht="14.25" customHeight="1">
      <c r="C176" s="133"/>
      <c r="D176" s="133"/>
      <c r="M176" s="133"/>
      <c r="N176" s="133"/>
      <c r="O176" s="133"/>
    </row>
    <row r="177" ht="14.25" customHeight="1">
      <c r="C177" s="133"/>
      <c r="D177" s="133"/>
      <c r="M177" s="133"/>
      <c r="N177" s="133"/>
      <c r="O177" s="133"/>
    </row>
    <row r="178" ht="14.25" customHeight="1">
      <c r="C178" s="133"/>
      <c r="D178" s="133"/>
      <c r="M178" s="133"/>
      <c r="N178" s="133"/>
      <c r="O178" s="133"/>
    </row>
    <row r="179" ht="14.25" customHeight="1">
      <c r="C179" s="133"/>
      <c r="D179" s="133"/>
      <c r="M179" s="133"/>
      <c r="N179" s="133"/>
      <c r="O179" s="133"/>
    </row>
    <row r="180" ht="14.25" customHeight="1">
      <c r="C180" s="133"/>
      <c r="D180" s="133"/>
      <c r="M180" s="133"/>
      <c r="N180" s="133"/>
      <c r="O180" s="133"/>
    </row>
    <row r="181" ht="14.25" customHeight="1">
      <c r="C181" s="133"/>
      <c r="D181" s="133"/>
      <c r="M181" s="133"/>
      <c r="N181" s="133"/>
      <c r="O181" s="133"/>
    </row>
    <row r="182" ht="14.25" customHeight="1">
      <c r="C182" s="133"/>
      <c r="D182" s="133"/>
      <c r="M182" s="133"/>
      <c r="N182" s="133"/>
      <c r="O182" s="133"/>
    </row>
    <row r="183" ht="14.25" customHeight="1">
      <c r="C183" s="133"/>
      <c r="D183" s="133"/>
      <c r="M183" s="133"/>
      <c r="N183" s="133"/>
      <c r="O183" s="133"/>
    </row>
    <row r="184" ht="14.25" customHeight="1">
      <c r="C184" s="133"/>
      <c r="D184" s="133"/>
      <c r="M184" s="133"/>
      <c r="N184" s="133"/>
      <c r="O184" s="133"/>
    </row>
    <row r="185" ht="14.25" customHeight="1">
      <c r="C185" s="133"/>
      <c r="D185" s="133"/>
      <c r="M185" s="133"/>
      <c r="N185" s="133"/>
      <c r="O185" s="133"/>
    </row>
    <row r="186" ht="14.25" customHeight="1">
      <c r="C186" s="133"/>
      <c r="D186" s="133"/>
      <c r="M186" s="133"/>
      <c r="N186" s="133"/>
      <c r="O186" s="133"/>
    </row>
    <row r="187" ht="14.25" customHeight="1">
      <c r="C187" s="133"/>
      <c r="D187" s="133"/>
      <c r="M187" s="133"/>
      <c r="N187" s="133"/>
      <c r="O187" s="133"/>
    </row>
    <row r="188" ht="14.25" customHeight="1">
      <c r="C188" s="133"/>
      <c r="D188" s="133"/>
      <c r="M188" s="133"/>
      <c r="N188" s="133"/>
      <c r="O188" s="133"/>
    </row>
    <row r="189" ht="14.25" customHeight="1">
      <c r="C189" s="133"/>
      <c r="D189" s="133"/>
      <c r="M189" s="133"/>
      <c r="N189" s="133"/>
      <c r="O189" s="133"/>
    </row>
    <row r="190" ht="14.25" customHeight="1">
      <c r="C190" s="133"/>
      <c r="D190" s="133"/>
      <c r="M190" s="133"/>
      <c r="N190" s="133"/>
      <c r="O190" s="133"/>
    </row>
    <row r="191" ht="14.25" customHeight="1">
      <c r="C191" s="133"/>
      <c r="D191" s="133"/>
      <c r="M191" s="133"/>
      <c r="N191" s="133"/>
      <c r="O191" s="133"/>
    </row>
    <row r="192" ht="14.25" customHeight="1">
      <c r="C192" s="133"/>
      <c r="D192" s="133"/>
      <c r="M192" s="133"/>
      <c r="N192" s="133"/>
      <c r="O192" s="133"/>
    </row>
    <row r="193" ht="14.25" customHeight="1">
      <c r="C193" s="133"/>
      <c r="D193" s="133"/>
      <c r="M193" s="133"/>
      <c r="N193" s="133"/>
      <c r="O193" s="133"/>
    </row>
    <row r="194" ht="14.25" customHeight="1">
      <c r="C194" s="133"/>
      <c r="D194" s="133"/>
      <c r="M194" s="133"/>
      <c r="N194" s="133"/>
      <c r="O194" s="133"/>
    </row>
    <row r="195" ht="14.25" customHeight="1">
      <c r="C195" s="133"/>
      <c r="D195" s="133"/>
      <c r="M195" s="133"/>
      <c r="N195" s="133"/>
      <c r="O195" s="133"/>
    </row>
    <row r="196" ht="14.25" customHeight="1">
      <c r="C196" s="133"/>
      <c r="D196" s="133"/>
      <c r="M196" s="133"/>
      <c r="N196" s="133"/>
      <c r="O196" s="133"/>
    </row>
    <row r="197" ht="14.25" customHeight="1">
      <c r="C197" s="133"/>
      <c r="D197" s="133"/>
      <c r="M197" s="133"/>
      <c r="N197" s="133"/>
      <c r="O197" s="133"/>
    </row>
    <row r="198" ht="14.25" customHeight="1">
      <c r="C198" s="133"/>
      <c r="D198" s="133"/>
      <c r="M198" s="133"/>
      <c r="N198" s="133"/>
      <c r="O198" s="133"/>
    </row>
    <row r="199" ht="14.25" customHeight="1">
      <c r="C199" s="133"/>
      <c r="D199" s="133"/>
      <c r="M199" s="133"/>
      <c r="N199" s="133"/>
      <c r="O199" s="133"/>
    </row>
    <row r="200" ht="14.25" customHeight="1">
      <c r="C200" s="133"/>
      <c r="D200" s="133"/>
      <c r="M200" s="133"/>
      <c r="N200" s="133"/>
      <c r="O200" s="133"/>
    </row>
    <row r="201" ht="14.25" customHeight="1">
      <c r="C201" s="133"/>
      <c r="D201" s="133"/>
      <c r="M201" s="133"/>
      <c r="N201" s="133"/>
      <c r="O201" s="133"/>
    </row>
    <row r="202" ht="14.25" customHeight="1">
      <c r="C202" s="133"/>
      <c r="D202" s="133"/>
      <c r="M202" s="133"/>
      <c r="N202" s="133"/>
      <c r="O202" s="133"/>
    </row>
    <row r="203" ht="14.25" customHeight="1">
      <c r="C203" s="133"/>
      <c r="D203" s="133"/>
      <c r="M203" s="133"/>
      <c r="N203" s="133"/>
      <c r="O203" s="133"/>
    </row>
    <row r="204" ht="14.25" customHeight="1">
      <c r="C204" s="133"/>
      <c r="D204" s="133"/>
      <c r="M204" s="133"/>
      <c r="N204" s="133"/>
      <c r="O204" s="133"/>
    </row>
    <row r="205" ht="14.25" customHeight="1">
      <c r="C205" s="133"/>
      <c r="D205" s="133"/>
      <c r="M205" s="133"/>
      <c r="N205" s="133"/>
      <c r="O205" s="133"/>
    </row>
    <row r="206" ht="14.25" customHeight="1">
      <c r="C206" s="133"/>
      <c r="D206" s="133"/>
      <c r="M206" s="133"/>
      <c r="N206" s="133"/>
      <c r="O206" s="133"/>
    </row>
    <row r="207" ht="14.25" customHeight="1">
      <c r="C207" s="133"/>
      <c r="D207" s="133"/>
      <c r="M207" s="133"/>
      <c r="N207" s="133"/>
      <c r="O207" s="133"/>
    </row>
    <row r="208" ht="14.25" customHeight="1">
      <c r="C208" s="133"/>
      <c r="D208" s="133"/>
      <c r="M208" s="133"/>
      <c r="N208" s="133"/>
      <c r="O208" s="133"/>
    </row>
    <row r="209" ht="14.25" customHeight="1">
      <c r="C209" s="133"/>
      <c r="D209" s="133"/>
      <c r="M209" s="133"/>
      <c r="N209" s="133"/>
      <c r="O209" s="133"/>
    </row>
    <row r="210" ht="14.25" customHeight="1">
      <c r="C210" s="133"/>
      <c r="D210" s="133"/>
      <c r="M210" s="133"/>
      <c r="N210" s="133"/>
      <c r="O210" s="133"/>
    </row>
    <row r="211" ht="14.25" customHeight="1">
      <c r="C211" s="133"/>
      <c r="D211" s="133"/>
      <c r="M211" s="133"/>
      <c r="N211" s="133"/>
      <c r="O211" s="133"/>
    </row>
    <row r="212" ht="14.25" customHeight="1">
      <c r="C212" s="133"/>
      <c r="D212" s="133"/>
      <c r="M212" s="133"/>
      <c r="N212" s="133"/>
      <c r="O212" s="133"/>
    </row>
    <row r="213" ht="14.25" customHeight="1">
      <c r="C213" s="133"/>
      <c r="D213" s="133"/>
      <c r="M213" s="133"/>
      <c r="N213" s="133"/>
      <c r="O213" s="133"/>
    </row>
    <row r="214" ht="14.25" customHeight="1">
      <c r="C214" s="133"/>
      <c r="D214" s="133"/>
      <c r="M214" s="133"/>
      <c r="N214" s="133"/>
      <c r="O214" s="133"/>
    </row>
    <row r="215" ht="14.25" customHeight="1">
      <c r="C215" s="133"/>
      <c r="D215" s="133"/>
      <c r="M215" s="133"/>
      <c r="N215" s="133"/>
      <c r="O215" s="133"/>
    </row>
    <row r="216" ht="14.25" customHeight="1">
      <c r="C216" s="133"/>
      <c r="D216" s="133"/>
      <c r="M216" s="133"/>
      <c r="N216" s="133"/>
      <c r="O216" s="133"/>
    </row>
    <row r="217" ht="14.25" customHeight="1">
      <c r="C217" s="133"/>
      <c r="D217" s="133"/>
      <c r="M217" s="133"/>
      <c r="N217" s="133"/>
      <c r="O217" s="133"/>
    </row>
    <row r="218" ht="14.25" customHeight="1">
      <c r="C218" s="133"/>
      <c r="D218" s="133"/>
      <c r="M218" s="133"/>
      <c r="N218" s="133"/>
      <c r="O218" s="133"/>
    </row>
    <row r="219" ht="14.25" customHeight="1">
      <c r="C219" s="133"/>
      <c r="D219" s="133"/>
      <c r="M219" s="133"/>
      <c r="N219" s="133"/>
      <c r="O219" s="133"/>
    </row>
    <row r="220" ht="14.25" customHeight="1">
      <c r="C220" s="133"/>
      <c r="D220" s="133"/>
      <c r="M220" s="133"/>
      <c r="N220" s="133"/>
      <c r="O220" s="133"/>
    </row>
    <row r="221" ht="14.25" customHeight="1">
      <c r="C221" s="133"/>
      <c r="D221" s="133"/>
      <c r="M221" s="133"/>
      <c r="N221" s="133"/>
      <c r="O221" s="133"/>
    </row>
    <row r="222" ht="14.25" customHeight="1">
      <c r="C222" s="133"/>
      <c r="D222" s="133"/>
      <c r="M222" s="133"/>
      <c r="N222" s="133"/>
      <c r="O222" s="133"/>
    </row>
    <row r="223" ht="14.25" customHeight="1">
      <c r="C223" s="133"/>
      <c r="D223" s="133"/>
      <c r="M223" s="133"/>
      <c r="N223" s="133"/>
      <c r="O223" s="133"/>
    </row>
    <row r="224" ht="14.25" customHeight="1">
      <c r="C224" s="133"/>
      <c r="D224" s="133"/>
      <c r="M224" s="133"/>
      <c r="N224" s="133"/>
      <c r="O224" s="133"/>
    </row>
    <row r="225" ht="14.25" customHeight="1">
      <c r="C225" s="133"/>
      <c r="D225" s="133"/>
      <c r="M225" s="133"/>
      <c r="N225" s="133"/>
      <c r="O225" s="133"/>
    </row>
    <row r="226" ht="14.25" customHeight="1">
      <c r="C226" s="133"/>
      <c r="D226" s="133"/>
      <c r="M226" s="133"/>
      <c r="N226" s="133"/>
      <c r="O226" s="133"/>
    </row>
    <row r="227" ht="14.25" customHeight="1">
      <c r="C227" s="133"/>
      <c r="D227" s="133"/>
      <c r="M227" s="133"/>
      <c r="N227" s="133"/>
      <c r="O227" s="133"/>
    </row>
    <row r="228" ht="14.25" customHeight="1">
      <c r="C228" s="133"/>
      <c r="D228" s="133"/>
      <c r="M228" s="133"/>
      <c r="N228" s="133"/>
      <c r="O228" s="133"/>
    </row>
    <row r="229" ht="14.25" customHeight="1">
      <c r="C229" s="133"/>
      <c r="D229" s="133"/>
      <c r="M229" s="133"/>
      <c r="N229" s="133"/>
      <c r="O229" s="133"/>
    </row>
    <row r="230" ht="14.25" customHeight="1">
      <c r="C230" s="133"/>
      <c r="D230" s="133"/>
      <c r="M230" s="133"/>
      <c r="N230" s="133"/>
      <c r="O230" s="133"/>
    </row>
    <row r="231" ht="14.25" customHeight="1">
      <c r="C231" s="133"/>
      <c r="D231" s="133"/>
      <c r="M231" s="133"/>
      <c r="N231" s="133"/>
      <c r="O231" s="133"/>
    </row>
    <row r="232" ht="14.25" customHeight="1">
      <c r="C232" s="133"/>
      <c r="D232" s="133"/>
      <c r="M232" s="133"/>
      <c r="N232" s="133"/>
      <c r="O232" s="133"/>
    </row>
    <row r="233" ht="14.25" customHeight="1">
      <c r="C233" s="133"/>
      <c r="D233" s="133"/>
      <c r="M233" s="133"/>
      <c r="N233" s="133"/>
      <c r="O233" s="133"/>
    </row>
    <row r="234" ht="14.25" customHeight="1">
      <c r="C234" s="133"/>
      <c r="D234" s="133"/>
      <c r="M234" s="133"/>
      <c r="N234" s="133"/>
      <c r="O234" s="133"/>
    </row>
    <row r="235" ht="14.25" customHeight="1">
      <c r="C235" s="133"/>
      <c r="D235" s="133"/>
      <c r="M235" s="133"/>
      <c r="N235" s="133"/>
      <c r="O235" s="133"/>
    </row>
    <row r="236" ht="14.25" customHeight="1">
      <c r="C236" s="133"/>
      <c r="D236" s="133"/>
      <c r="M236" s="133"/>
      <c r="N236" s="133"/>
      <c r="O236" s="133"/>
    </row>
    <row r="237" ht="14.25" customHeight="1">
      <c r="C237" s="133"/>
      <c r="D237" s="133"/>
      <c r="M237" s="133"/>
      <c r="N237" s="133"/>
      <c r="O237" s="133"/>
    </row>
    <row r="238" ht="14.25" customHeight="1">
      <c r="C238" s="133"/>
      <c r="D238" s="133"/>
      <c r="M238" s="133"/>
      <c r="N238" s="133"/>
      <c r="O238" s="133"/>
    </row>
    <row r="239" ht="14.25" customHeight="1">
      <c r="C239" s="133"/>
      <c r="D239" s="133"/>
      <c r="M239" s="133"/>
      <c r="N239" s="133"/>
      <c r="O239" s="133"/>
    </row>
    <row r="240" ht="14.25" customHeight="1">
      <c r="C240" s="133"/>
      <c r="D240" s="133"/>
      <c r="M240" s="133"/>
      <c r="N240" s="133"/>
      <c r="O240" s="133"/>
    </row>
    <row r="241" ht="14.25" customHeight="1">
      <c r="C241" s="133"/>
      <c r="D241" s="133"/>
      <c r="M241" s="133"/>
      <c r="N241" s="133"/>
      <c r="O241" s="133"/>
    </row>
    <row r="242" ht="14.25" customHeight="1">
      <c r="C242" s="133"/>
      <c r="D242" s="133"/>
      <c r="M242" s="133"/>
      <c r="N242" s="133"/>
      <c r="O242" s="133"/>
    </row>
    <row r="243" ht="14.25" customHeight="1">
      <c r="C243" s="133"/>
      <c r="D243" s="133"/>
      <c r="M243" s="133"/>
      <c r="N243" s="133"/>
      <c r="O243" s="133"/>
    </row>
    <row r="244" ht="14.25" customHeight="1">
      <c r="C244" s="133"/>
      <c r="D244" s="133"/>
      <c r="M244" s="133"/>
      <c r="N244" s="133"/>
      <c r="O244" s="133"/>
    </row>
    <row r="245" ht="14.25" customHeight="1">
      <c r="C245" s="133"/>
      <c r="D245" s="133"/>
      <c r="M245" s="133"/>
      <c r="N245" s="133"/>
      <c r="O245" s="133"/>
    </row>
    <row r="246" ht="14.25" customHeight="1">
      <c r="C246" s="133"/>
      <c r="D246" s="133"/>
      <c r="M246" s="133"/>
      <c r="N246" s="133"/>
      <c r="O246" s="133"/>
    </row>
    <row r="247" ht="14.25" customHeight="1">
      <c r="C247" s="133"/>
      <c r="D247" s="133"/>
      <c r="M247" s="133"/>
      <c r="N247" s="133"/>
      <c r="O247" s="133"/>
    </row>
    <row r="248" ht="14.25" customHeight="1">
      <c r="C248" s="133"/>
      <c r="D248" s="133"/>
      <c r="M248" s="133"/>
      <c r="N248" s="133"/>
      <c r="O248" s="133"/>
    </row>
    <row r="249" ht="14.25" customHeight="1">
      <c r="C249" s="133"/>
      <c r="D249" s="133"/>
      <c r="M249" s="133"/>
      <c r="N249" s="133"/>
      <c r="O249" s="133"/>
    </row>
    <row r="250" ht="14.25" customHeight="1">
      <c r="C250" s="133"/>
      <c r="D250" s="133"/>
      <c r="M250" s="133"/>
      <c r="N250" s="133"/>
      <c r="O250" s="133"/>
    </row>
    <row r="251" ht="14.25" customHeight="1">
      <c r="C251" s="133"/>
      <c r="D251" s="133"/>
      <c r="M251" s="133"/>
      <c r="N251" s="133"/>
      <c r="O251" s="133"/>
    </row>
    <row r="252" ht="14.25" customHeight="1">
      <c r="C252" s="133"/>
      <c r="D252" s="133"/>
      <c r="M252" s="133"/>
      <c r="N252" s="133"/>
      <c r="O252" s="133"/>
    </row>
    <row r="253" ht="14.25" customHeight="1">
      <c r="C253" s="133"/>
      <c r="D253" s="133"/>
      <c r="M253" s="133"/>
      <c r="N253" s="133"/>
      <c r="O253" s="133"/>
    </row>
    <row r="254" ht="14.25" customHeight="1">
      <c r="C254" s="133"/>
      <c r="D254" s="133"/>
      <c r="M254" s="133"/>
      <c r="N254" s="133"/>
      <c r="O254" s="133"/>
    </row>
    <row r="255" ht="14.25" customHeight="1">
      <c r="C255" s="133"/>
      <c r="D255" s="133"/>
      <c r="M255" s="133"/>
      <c r="N255" s="133"/>
      <c r="O255" s="133"/>
    </row>
    <row r="256" ht="14.25" customHeight="1">
      <c r="C256" s="133"/>
      <c r="D256" s="133"/>
      <c r="M256" s="133"/>
      <c r="N256" s="133"/>
      <c r="O256" s="133"/>
    </row>
    <row r="257" ht="14.25" customHeight="1">
      <c r="C257" s="133"/>
      <c r="D257" s="133"/>
      <c r="M257" s="133"/>
      <c r="N257" s="133"/>
      <c r="O257" s="133"/>
    </row>
    <row r="258" ht="14.25" customHeight="1">
      <c r="C258" s="133"/>
      <c r="D258" s="133"/>
      <c r="M258" s="133"/>
      <c r="N258" s="133"/>
      <c r="O258" s="133"/>
    </row>
    <row r="259" ht="14.25" customHeight="1">
      <c r="C259" s="133"/>
      <c r="D259" s="133"/>
      <c r="M259" s="133"/>
      <c r="N259" s="133"/>
      <c r="O259" s="133"/>
    </row>
    <row r="260" ht="14.25" customHeight="1">
      <c r="C260" s="133"/>
      <c r="D260" s="133"/>
      <c r="M260" s="133"/>
      <c r="N260" s="133"/>
      <c r="O260" s="133"/>
    </row>
    <row r="261" ht="14.25" customHeight="1">
      <c r="C261" s="133"/>
      <c r="D261" s="133"/>
      <c r="M261" s="133"/>
      <c r="N261" s="133"/>
      <c r="O261" s="133"/>
    </row>
    <row r="262" ht="14.25" customHeight="1">
      <c r="C262" s="133"/>
      <c r="D262" s="133"/>
      <c r="M262" s="133"/>
      <c r="N262" s="133"/>
      <c r="O262" s="133"/>
    </row>
    <row r="263" ht="14.25" customHeight="1">
      <c r="C263" s="133"/>
      <c r="D263" s="133"/>
      <c r="M263" s="133"/>
      <c r="N263" s="133"/>
      <c r="O263" s="133"/>
    </row>
    <row r="264" ht="14.25" customHeight="1">
      <c r="C264" s="133"/>
      <c r="D264" s="133"/>
      <c r="M264" s="133"/>
      <c r="N264" s="133"/>
      <c r="O264" s="133"/>
    </row>
    <row r="265" ht="14.25" customHeight="1">
      <c r="C265" s="133"/>
      <c r="D265" s="133"/>
      <c r="M265" s="133"/>
      <c r="N265" s="133"/>
      <c r="O265" s="133"/>
    </row>
    <row r="266" ht="14.25" customHeight="1">
      <c r="C266" s="133"/>
      <c r="D266" s="133"/>
      <c r="M266" s="133"/>
      <c r="N266" s="133"/>
      <c r="O266" s="133"/>
    </row>
    <row r="267" ht="14.25" customHeight="1">
      <c r="C267" s="133"/>
      <c r="D267" s="133"/>
      <c r="M267" s="133"/>
      <c r="N267" s="133"/>
      <c r="O267" s="133"/>
    </row>
    <row r="268" ht="14.25" customHeight="1">
      <c r="C268" s="133"/>
      <c r="D268" s="133"/>
      <c r="M268" s="133"/>
      <c r="N268" s="133"/>
      <c r="O268" s="133"/>
    </row>
    <row r="269" ht="14.25" customHeight="1">
      <c r="C269" s="133"/>
      <c r="D269" s="133"/>
      <c r="M269" s="133"/>
      <c r="N269" s="133"/>
      <c r="O269" s="133"/>
    </row>
    <row r="270" ht="14.25" customHeight="1">
      <c r="C270" s="133"/>
      <c r="D270" s="133"/>
      <c r="M270" s="133"/>
      <c r="N270" s="133"/>
      <c r="O270" s="133"/>
    </row>
    <row r="271" ht="14.25" customHeight="1">
      <c r="C271" s="133"/>
      <c r="D271" s="133"/>
      <c r="M271" s="133"/>
      <c r="N271" s="133"/>
      <c r="O271" s="133"/>
    </row>
    <row r="272" ht="14.25" customHeight="1">
      <c r="C272" s="133"/>
      <c r="D272" s="133"/>
      <c r="M272" s="133"/>
      <c r="N272" s="133"/>
      <c r="O272" s="133"/>
    </row>
    <row r="273" ht="14.25" customHeight="1">
      <c r="C273" s="133"/>
      <c r="D273" s="133"/>
      <c r="M273" s="133"/>
      <c r="N273" s="133"/>
      <c r="O273" s="133"/>
    </row>
    <row r="274" ht="14.25" customHeight="1">
      <c r="C274" s="133"/>
      <c r="D274" s="133"/>
      <c r="M274" s="133"/>
      <c r="N274" s="133"/>
      <c r="O274" s="133"/>
    </row>
    <row r="275" ht="14.25" customHeight="1">
      <c r="C275" s="133"/>
      <c r="D275" s="133"/>
      <c r="M275" s="133"/>
      <c r="N275" s="133"/>
      <c r="O275" s="133"/>
    </row>
    <row r="276" ht="14.25" customHeight="1">
      <c r="C276" s="133"/>
      <c r="D276" s="133"/>
      <c r="M276" s="133"/>
      <c r="N276" s="133"/>
      <c r="O276" s="133"/>
    </row>
    <row r="277" ht="14.25" customHeight="1">
      <c r="C277" s="133"/>
      <c r="D277" s="133"/>
      <c r="M277" s="133"/>
      <c r="N277" s="133"/>
      <c r="O277" s="133"/>
    </row>
    <row r="278" ht="14.25" customHeight="1">
      <c r="C278" s="133"/>
      <c r="D278" s="133"/>
      <c r="M278" s="133"/>
      <c r="N278" s="133"/>
      <c r="O278" s="133"/>
    </row>
    <row r="279" ht="14.25" customHeight="1">
      <c r="C279" s="133"/>
      <c r="D279" s="133"/>
      <c r="M279" s="133"/>
      <c r="N279" s="133"/>
      <c r="O279" s="133"/>
    </row>
    <row r="280" ht="14.25" customHeight="1">
      <c r="C280" s="133"/>
      <c r="D280" s="133"/>
      <c r="M280" s="133"/>
      <c r="N280" s="133"/>
      <c r="O280" s="133"/>
    </row>
    <row r="281" ht="14.25" customHeight="1">
      <c r="C281" s="133"/>
      <c r="D281" s="133"/>
      <c r="M281" s="133"/>
      <c r="N281" s="133"/>
      <c r="O281" s="133"/>
    </row>
    <row r="282" ht="14.25" customHeight="1">
      <c r="C282" s="133"/>
      <c r="D282" s="133"/>
      <c r="M282" s="133"/>
      <c r="N282" s="133"/>
      <c r="O282" s="133"/>
    </row>
    <row r="283" ht="14.25" customHeight="1">
      <c r="C283" s="133"/>
      <c r="D283" s="133"/>
      <c r="M283" s="133"/>
      <c r="N283" s="133"/>
      <c r="O283" s="133"/>
    </row>
    <row r="284" ht="14.25" customHeight="1">
      <c r="C284" s="133"/>
      <c r="D284" s="133"/>
      <c r="M284" s="133"/>
      <c r="N284" s="133"/>
      <c r="O284" s="133"/>
    </row>
    <row r="285" ht="14.25" customHeight="1">
      <c r="C285" s="133"/>
      <c r="D285" s="133"/>
      <c r="M285" s="133"/>
      <c r="N285" s="133"/>
      <c r="O285" s="133"/>
    </row>
    <row r="286" ht="14.25" customHeight="1">
      <c r="C286" s="133"/>
      <c r="D286" s="133"/>
      <c r="M286" s="133"/>
      <c r="N286" s="133"/>
      <c r="O286" s="133"/>
    </row>
    <row r="287" ht="14.25" customHeight="1">
      <c r="C287" s="133"/>
      <c r="D287" s="133"/>
      <c r="M287" s="133"/>
      <c r="N287" s="133"/>
      <c r="O287" s="133"/>
    </row>
    <row r="288" ht="14.25" customHeight="1">
      <c r="C288" s="133"/>
      <c r="D288" s="133"/>
      <c r="M288" s="133"/>
      <c r="N288" s="133"/>
      <c r="O288" s="133"/>
    </row>
    <row r="289" ht="14.25" customHeight="1">
      <c r="C289" s="133"/>
      <c r="D289" s="133"/>
      <c r="M289" s="133"/>
      <c r="N289" s="133"/>
      <c r="O289" s="133"/>
    </row>
    <row r="290" ht="14.25" customHeight="1">
      <c r="C290" s="133"/>
      <c r="D290" s="133"/>
      <c r="M290" s="133"/>
      <c r="N290" s="133"/>
      <c r="O290" s="133"/>
    </row>
    <row r="291" ht="14.25" customHeight="1">
      <c r="C291" s="133"/>
      <c r="D291" s="133"/>
      <c r="M291" s="133"/>
      <c r="N291" s="133"/>
      <c r="O291" s="133"/>
    </row>
    <row r="292" ht="14.25" customHeight="1">
      <c r="C292" s="133"/>
      <c r="D292" s="133"/>
      <c r="M292" s="133"/>
      <c r="N292" s="133"/>
      <c r="O292" s="133"/>
    </row>
    <row r="293" ht="14.25" customHeight="1">
      <c r="C293" s="133"/>
      <c r="D293" s="133"/>
      <c r="M293" s="133"/>
      <c r="N293" s="133"/>
      <c r="O293" s="133"/>
    </row>
    <row r="294" ht="14.25" customHeight="1">
      <c r="C294" s="133"/>
      <c r="D294" s="133"/>
      <c r="M294" s="133"/>
      <c r="N294" s="133"/>
      <c r="O294" s="133"/>
    </row>
    <row r="295" ht="14.25" customHeight="1">
      <c r="C295" s="133"/>
      <c r="D295" s="133"/>
      <c r="M295" s="133"/>
      <c r="N295" s="133"/>
      <c r="O295" s="133"/>
    </row>
    <row r="296" ht="14.25" customHeight="1">
      <c r="C296" s="133"/>
      <c r="D296" s="133"/>
      <c r="M296" s="133"/>
      <c r="N296" s="133"/>
      <c r="O296" s="133"/>
    </row>
    <row r="297" ht="14.25" customHeight="1">
      <c r="C297" s="133"/>
      <c r="D297" s="133"/>
      <c r="M297" s="133"/>
      <c r="N297" s="133"/>
      <c r="O297" s="133"/>
    </row>
    <row r="298" ht="14.25" customHeight="1">
      <c r="C298" s="133"/>
      <c r="D298" s="133"/>
      <c r="M298" s="133"/>
      <c r="N298" s="133"/>
      <c r="O298" s="133"/>
    </row>
    <row r="299" ht="14.25" customHeight="1">
      <c r="C299" s="133"/>
      <c r="D299" s="133"/>
      <c r="M299" s="133"/>
      <c r="N299" s="133"/>
      <c r="O299" s="133"/>
    </row>
    <row r="300" ht="14.25" customHeight="1">
      <c r="C300" s="133"/>
      <c r="D300" s="133"/>
      <c r="M300" s="133"/>
      <c r="N300" s="133"/>
      <c r="O300" s="133"/>
    </row>
    <row r="301" ht="14.25" customHeight="1">
      <c r="C301" s="133"/>
      <c r="D301" s="133"/>
      <c r="M301" s="133"/>
      <c r="N301" s="133"/>
      <c r="O301" s="133"/>
    </row>
    <row r="302" ht="14.25" customHeight="1">
      <c r="C302" s="133"/>
      <c r="D302" s="133"/>
      <c r="M302" s="133"/>
      <c r="N302" s="133"/>
      <c r="O302" s="133"/>
    </row>
    <row r="303" ht="14.25" customHeight="1">
      <c r="C303" s="133"/>
      <c r="D303" s="133"/>
      <c r="M303" s="133"/>
      <c r="N303" s="133"/>
      <c r="O303" s="133"/>
    </row>
    <row r="304" ht="14.25" customHeight="1">
      <c r="C304" s="133"/>
      <c r="D304" s="133"/>
      <c r="M304" s="133"/>
      <c r="N304" s="133"/>
      <c r="O304" s="133"/>
    </row>
    <row r="305" ht="14.25" customHeight="1">
      <c r="C305" s="133"/>
      <c r="D305" s="133"/>
      <c r="M305" s="133"/>
      <c r="N305" s="133"/>
      <c r="O305" s="133"/>
    </row>
    <row r="306" ht="14.25" customHeight="1">
      <c r="C306" s="133"/>
      <c r="D306" s="133"/>
      <c r="M306" s="133"/>
      <c r="N306" s="133"/>
      <c r="O306" s="133"/>
    </row>
    <row r="307" ht="14.25" customHeight="1">
      <c r="C307" s="133"/>
      <c r="D307" s="133"/>
      <c r="M307" s="133"/>
      <c r="N307" s="133"/>
      <c r="O307" s="133"/>
    </row>
    <row r="308" ht="14.25" customHeight="1">
      <c r="C308" s="133"/>
      <c r="D308" s="133"/>
      <c r="M308" s="133"/>
      <c r="N308" s="133"/>
      <c r="O308" s="133"/>
    </row>
    <row r="309" ht="14.25" customHeight="1">
      <c r="C309" s="133"/>
      <c r="D309" s="133"/>
      <c r="M309" s="133"/>
      <c r="N309" s="133"/>
      <c r="O309" s="133"/>
    </row>
    <row r="310" ht="14.25" customHeight="1">
      <c r="C310" s="133"/>
      <c r="D310" s="133"/>
      <c r="M310" s="133"/>
      <c r="N310" s="133"/>
      <c r="O310" s="133"/>
    </row>
    <row r="311" ht="14.25" customHeight="1">
      <c r="C311" s="133"/>
      <c r="D311" s="133"/>
      <c r="M311" s="133"/>
      <c r="N311" s="133"/>
      <c r="O311" s="133"/>
    </row>
    <row r="312" ht="14.25" customHeight="1">
      <c r="C312" s="133"/>
      <c r="D312" s="133"/>
      <c r="M312" s="133"/>
      <c r="N312" s="133"/>
      <c r="O312" s="133"/>
    </row>
    <row r="313" ht="14.25" customHeight="1">
      <c r="C313" s="133"/>
      <c r="D313" s="133"/>
      <c r="M313" s="133"/>
      <c r="N313" s="133"/>
      <c r="O313" s="133"/>
    </row>
    <row r="314" ht="14.25" customHeight="1">
      <c r="C314" s="133"/>
      <c r="D314" s="133"/>
      <c r="M314" s="133"/>
      <c r="N314" s="133"/>
      <c r="O314" s="133"/>
    </row>
    <row r="315" ht="14.25" customHeight="1">
      <c r="C315" s="133"/>
      <c r="D315" s="133"/>
      <c r="M315" s="133"/>
      <c r="N315" s="133"/>
      <c r="O315" s="133"/>
    </row>
    <row r="316" ht="14.25" customHeight="1">
      <c r="C316" s="133"/>
      <c r="D316" s="133"/>
      <c r="M316" s="133"/>
      <c r="N316" s="133"/>
      <c r="O316" s="133"/>
    </row>
    <row r="317" ht="14.25" customHeight="1">
      <c r="C317" s="133"/>
      <c r="D317" s="133"/>
      <c r="M317" s="133"/>
      <c r="N317" s="133"/>
      <c r="O317" s="133"/>
    </row>
    <row r="318" ht="14.25" customHeight="1">
      <c r="C318" s="133"/>
      <c r="D318" s="133"/>
      <c r="M318" s="133"/>
      <c r="N318" s="133"/>
      <c r="O318" s="133"/>
    </row>
    <row r="319" ht="14.25" customHeight="1">
      <c r="C319" s="133"/>
      <c r="D319" s="133"/>
      <c r="M319" s="133"/>
      <c r="N319" s="133"/>
      <c r="O319" s="133"/>
    </row>
    <row r="320" ht="14.25" customHeight="1">
      <c r="C320" s="133"/>
      <c r="D320" s="133"/>
      <c r="M320" s="133"/>
      <c r="N320" s="133"/>
      <c r="O320" s="133"/>
    </row>
    <row r="321" ht="14.25" customHeight="1">
      <c r="C321" s="133"/>
      <c r="D321" s="133"/>
      <c r="M321" s="133"/>
      <c r="N321" s="133"/>
      <c r="O321" s="133"/>
    </row>
    <row r="322" ht="14.25" customHeight="1">
      <c r="C322" s="133"/>
      <c r="D322" s="133"/>
      <c r="M322" s="133"/>
      <c r="N322" s="133"/>
      <c r="O322" s="133"/>
    </row>
    <row r="323" ht="14.25" customHeight="1">
      <c r="C323" s="133"/>
      <c r="D323" s="133"/>
      <c r="M323" s="133"/>
      <c r="N323" s="133"/>
      <c r="O323" s="133"/>
    </row>
    <row r="324" ht="14.25" customHeight="1">
      <c r="C324" s="133"/>
      <c r="D324" s="133"/>
      <c r="M324" s="133"/>
      <c r="N324" s="133"/>
      <c r="O324" s="133"/>
    </row>
    <row r="325" ht="14.25" customHeight="1">
      <c r="C325" s="133"/>
      <c r="D325" s="133"/>
      <c r="M325" s="133"/>
      <c r="N325" s="133"/>
      <c r="O325" s="133"/>
    </row>
    <row r="326" ht="14.25" customHeight="1">
      <c r="C326" s="133"/>
      <c r="D326" s="133"/>
      <c r="M326" s="133"/>
      <c r="N326" s="133"/>
      <c r="O326" s="133"/>
    </row>
    <row r="327" ht="14.25" customHeight="1">
      <c r="C327" s="133"/>
      <c r="D327" s="133"/>
      <c r="M327" s="133"/>
      <c r="N327" s="133"/>
      <c r="O327" s="133"/>
    </row>
    <row r="328" ht="14.25" customHeight="1">
      <c r="C328" s="133"/>
      <c r="D328" s="133"/>
      <c r="M328" s="133"/>
      <c r="N328" s="133"/>
      <c r="O328" s="133"/>
    </row>
    <row r="329" ht="14.25" customHeight="1">
      <c r="C329" s="133"/>
      <c r="D329" s="133"/>
      <c r="M329" s="133"/>
      <c r="N329" s="133"/>
      <c r="O329" s="133"/>
    </row>
    <row r="330" ht="14.25" customHeight="1">
      <c r="C330" s="133"/>
      <c r="D330" s="133"/>
      <c r="M330" s="133"/>
      <c r="N330" s="133"/>
      <c r="O330" s="133"/>
    </row>
    <row r="331" ht="14.25" customHeight="1">
      <c r="C331" s="133"/>
      <c r="D331" s="133"/>
      <c r="M331" s="133"/>
      <c r="N331" s="133"/>
      <c r="O331" s="133"/>
    </row>
    <row r="332" ht="14.25" customHeight="1">
      <c r="C332" s="133"/>
      <c r="D332" s="133"/>
      <c r="M332" s="133"/>
      <c r="N332" s="133"/>
      <c r="O332" s="133"/>
    </row>
    <row r="333" ht="14.25" customHeight="1">
      <c r="C333" s="133"/>
      <c r="D333" s="133"/>
      <c r="M333" s="133"/>
      <c r="N333" s="133"/>
      <c r="O333" s="133"/>
    </row>
    <row r="334" ht="14.25" customHeight="1">
      <c r="C334" s="133"/>
      <c r="D334" s="133"/>
      <c r="M334" s="133"/>
      <c r="N334" s="133"/>
      <c r="O334" s="133"/>
    </row>
    <row r="335" ht="14.25" customHeight="1">
      <c r="C335" s="133"/>
      <c r="D335" s="133"/>
      <c r="M335" s="133"/>
      <c r="N335" s="133"/>
      <c r="O335" s="133"/>
    </row>
    <row r="336" ht="14.25" customHeight="1">
      <c r="C336" s="133"/>
      <c r="D336" s="133"/>
      <c r="M336" s="133"/>
      <c r="N336" s="133"/>
      <c r="O336" s="133"/>
    </row>
    <row r="337" ht="14.25" customHeight="1">
      <c r="C337" s="133"/>
      <c r="D337" s="133"/>
      <c r="M337" s="133"/>
      <c r="N337" s="133"/>
      <c r="O337" s="133"/>
    </row>
    <row r="338" ht="14.25" customHeight="1">
      <c r="C338" s="133"/>
      <c r="D338" s="133"/>
      <c r="M338" s="133"/>
      <c r="N338" s="133"/>
      <c r="O338" s="133"/>
    </row>
    <row r="339" ht="14.25" customHeight="1">
      <c r="C339" s="133"/>
      <c r="D339" s="133"/>
      <c r="M339" s="133"/>
      <c r="N339" s="133"/>
      <c r="O339" s="133"/>
    </row>
    <row r="340" ht="14.25" customHeight="1">
      <c r="C340" s="133"/>
      <c r="D340" s="133"/>
      <c r="M340" s="133"/>
      <c r="N340" s="133"/>
      <c r="O340" s="133"/>
    </row>
    <row r="341" ht="14.25" customHeight="1">
      <c r="C341" s="133"/>
      <c r="D341" s="133"/>
      <c r="M341" s="133"/>
      <c r="N341" s="133"/>
      <c r="O341" s="133"/>
    </row>
    <row r="342" ht="14.25" customHeight="1">
      <c r="C342" s="133"/>
      <c r="D342" s="133"/>
      <c r="M342" s="133"/>
      <c r="N342" s="133"/>
      <c r="O342" s="133"/>
    </row>
    <row r="343" ht="14.25" customHeight="1">
      <c r="C343" s="133"/>
      <c r="D343" s="133"/>
      <c r="M343" s="133"/>
      <c r="N343" s="133"/>
      <c r="O343" s="133"/>
    </row>
    <row r="344" ht="14.25" customHeight="1">
      <c r="C344" s="133"/>
      <c r="D344" s="133"/>
      <c r="M344" s="133"/>
      <c r="N344" s="133"/>
      <c r="O344" s="133"/>
    </row>
    <row r="345" ht="14.25" customHeight="1">
      <c r="C345" s="133"/>
      <c r="D345" s="133"/>
      <c r="M345" s="133"/>
      <c r="N345" s="133"/>
      <c r="O345" s="133"/>
    </row>
    <row r="346" ht="14.25" customHeight="1">
      <c r="C346" s="133"/>
      <c r="D346" s="133"/>
      <c r="M346" s="133"/>
      <c r="N346" s="133"/>
      <c r="O346" s="133"/>
    </row>
    <row r="347" ht="14.25" customHeight="1">
      <c r="C347" s="133"/>
      <c r="D347" s="133"/>
      <c r="M347" s="133"/>
      <c r="N347" s="133"/>
      <c r="O347" s="133"/>
    </row>
    <row r="348" ht="14.25" customHeight="1">
      <c r="C348" s="133"/>
      <c r="D348" s="133"/>
      <c r="M348" s="133"/>
      <c r="N348" s="133"/>
      <c r="O348" s="133"/>
    </row>
    <row r="349" ht="14.25" customHeight="1">
      <c r="C349" s="133"/>
      <c r="D349" s="133"/>
      <c r="M349" s="133"/>
      <c r="N349" s="133"/>
      <c r="O349" s="133"/>
    </row>
    <row r="350" ht="14.25" customHeight="1">
      <c r="C350" s="133"/>
      <c r="D350" s="133"/>
      <c r="M350" s="133"/>
      <c r="N350" s="133"/>
      <c r="O350" s="133"/>
    </row>
    <row r="351" ht="14.25" customHeight="1">
      <c r="C351" s="133"/>
      <c r="D351" s="133"/>
      <c r="M351" s="133"/>
      <c r="N351" s="133"/>
      <c r="O351" s="133"/>
    </row>
    <row r="352" ht="14.25" customHeight="1">
      <c r="C352" s="133"/>
      <c r="D352" s="133"/>
      <c r="M352" s="133"/>
      <c r="N352" s="133"/>
      <c r="O352" s="133"/>
    </row>
    <row r="353" ht="14.25" customHeight="1">
      <c r="C353" s="133"/>
      <c r="D353" s="133"/>
      <c r="M353" s="133"/>
      <c r="N353" s="133"/>
      <c r="O353" s="133"/>
    </row>
    <row r="354" ht="14.25" customHeight="1">
      <c r="C354" s="133"/>
      <c r="D354" s="133"/>
      <c r="M354" s="133"/>
      <c r="N354" s="133"/>
      <c r="O354" s="133"/>
    </row>
    <row r="355" ht="14.25" customHeight="1">
      <c r="C355" s="133"/>
      <c r="D355" s="133"/>
      <c r="M355" s="133"/>
      <c r="N355" s="133"/>
      <c r="O355" s="133"/>
    </row>
    <row r="356" ht="14.25" customHeight="1">
      <c r="C356" s="133"/>
      <c r="D356" s="133"/>
      <c r="M356" s="133"/>
      <c r="N356" s="133"/>
      <c r="O356" s="133"/>
    </row>
    <row r="357" ht="14.25" customHeight="1">
      <c r="C357" s="133"/>
      <c r="D357" s="133"/>
      <c r="M357" s="133"/>
      <c r="N357" s="133"/>
      <c r="O357" s="133"/>
    </row>
    <row r="358" ht="14.25" customHeight="1">
      <c r="C358" s="133"/>
      <c r="D358" s="133"/>
      <c r="M358" s="133"/>
      <c r="N358" s="133"/>
      <c r="O358" s="133"/>
    </row>
    <row r="359" ht="14.25" customHeight="1">
      <c r="C359" s="133"/>
      <c r="D359" s="133"/>
      <c r="M359" s="133"/>
      <c r="N359" s="133"/>
      <c r="O359" s="133"/>
    </row>
    <row r="360" ht="14.25" customHeight="1">
      <c r="C360" s="133"/>
      <c r="D360" s="133"/>
      <c r="M360" s="133"/>
      <c r="N360" s="133"/>
      <c r="O360" s="133"/>
    </row>
    <row r="361" ht="14.25" customHeight="1">
      <c r="C361" s="133"/>
      <c r="D361" s="133"/>
      <c r="M361" s="133"/>
      <c r="N361" s="133"/>
      <c r="O361" s="133"/>
    </row>
    <row r="362" ht="14.25" customHeight="1">
      <c r="C362" s="133"/>
      <c r="D362" s="133"/>
      <c r="M362" s="133"/>
      <c r="N362" s="133"/>
      <c r="O362" s="133"/>
    </row>
    <row r="363" ht="14.25" customHeight="1">
      <c r="C363" s="133"/>
      <c r="D363" s="133"/>
      <c r="M363" s="133"/>
      <c r="N363" s="133"/>
      <c r="O363" s="133"/>
    </row>
    <row r="364" ht="14.25" customHeight="1">
      <c r="C364" s="133"/>
      <c r="D364" s="133"/>
      <c r="M364" s="133"/>
      <c r="N364" s="133"/>
      <c r="O364" s="133"/>
    </row>
    <row r="365" ht="14.25" customHeight="1">
      <c r="C365" s="133"/>
      <c r="D365" s="133"/>
      <c r="M365" s="133"/>
      <c r="N365" s="133"/>
      <c r="O365" s="133"/>
    </row>
    <row r="366" ht="14.25" customHeight="1">
      <c r="C366" s="133"/>
      <c r="D366" s="133"/>
      <c r="M366" s="133"/>
      <c r="N366" s="133"/>
      <c r="O366" s="133"/>
    </row>
    <row r="367" ht="14.25" customHeight="1">
      <c r="C367" s="133"/>
      <c r="D367" s="133"/>
      <c r="M367" s="133"/>
      <c r="N367" s="133"/>
      <c r="O367" s="133"/>
    </row>
    <row r="368" ht="14.25" customHeight="1">
      <c r="C368" s="133"/>
      <c r="D368" s="133"/>
      <c r="M368" s="133"/>
      <c r="N368" s="133"/>
      <c r="O368" s="133"/>
    </row>
    <row r="369" ht="14.25" customHeight="1">
      <c r="C369" s="133"/>
      <c r="D369" s="133"/>
      <c r="M369" s="133"/>
      <c r="N369" s="133"/>
      <c r="O369" s="133"/>
    </row>
    <row r="370" ht="14.25" customHeight="1">
      <c r="C370" s="133"/>
      <c r="D370" s="133"/>
      <c r="M370" s="133"/>
      <c r="N370" s="133"/>
      <c r="O370" s="133"/>
    </row>
    <row r="371" ht="14.25" customHeight="1">
      <c r="C371" s="133"/>
      <c r="D371" s="133"/>
      <c r="M371" s="133"/>
      <c r="N371" s="133"/>
      <c r="O371" s="133"/>
    </row>
    <row r="372" ht="14.25" customHeight="1">
      <c r="C372" s="133"/>
      <c r="D372" s="133"/>
      <c r="M372" s="133"/>
      <c r="N372" s="133"/>
      <c r="O372" s="133"/>
    </row>
    <row r="373" ht="14.25" customHeight="1">
      <c r="C373" s="133"/>
      <c r="D373" s="133"/>
      <c r="M373" s="133"/>
      <c r="N373" s="133"/>
      <c r="O373" s="133"/>
    </row>
    <row r="374" ht="14.25" customHeight="1">
      <c r="C374" s="133"/>
      <c r="D374" s="133"/>
      <c r="M374" s="133"/>
      <c r="N374" s="133"/>
      <c r="O374" s="133"/>
    </row>
    <row r="375" ht="14.25" customHeight="1">
      <c r="C375" s="133"/>
      <c r="D375" s="133"/>
      <c r="M375" s="133"/>
      <c r="N375" s="133"/>
      <c r="O375" s="133"/>
    </row>
    <row r="376" ht="14.25" customHeight="1">
      <c r="C376" s="133"/>
      <c r="D376" s="133"/>
      <c r="M376" s="133"/>
      <c r="N376" s="133"/>
      <c r="O376" s="133"/>
    </row>
    <row r="377" ht="14.25" customHeight="1">
      <c r="C377" s="133"/>
      <c r="D377" s="133"/>
      <c r="M377" s="133"/>
      <c r="N377" s="133"/>
      <c r="O377" s="133"/>
    </row>
    <row r="378" ht="14.25" customHeight="1">
      <c r="C378" s="133"/>
      <c r="D378" s="133"/>
      <c r="M378" s="133"/>
      <c r="N378" s="133"/>
      <c r="O378" s="133"/>
    </row>
    <row r="379" ht="14.25" customHeight="1">
      <c r="C379" s="133"/>
      <c r="D379" s="133"/>
      <c r="M379" s="133"/>
      <c r="N379" s="133"/>
      <c r="O379" s="133"/>
    </row>
    <row r="380" ht="14.25" customHeight="1">
      <c r="C380" s="133"/>
      <c r="D380" s="133"/>
      <c r="M380" s="133"/>
      <c r="N380" s="133"/>
      <c r="O380" s="133"/>
    </row>
    <row r="381" ht="14.25" customHeight="1">
      <c r="C381" s="133"/>
      <c r="D381" s="133"/>
      <c r="M381" s="133"/>
      <c r="N381" s="133"/>
      <c r="O381" s="133"/>
    </row>
    <row r="382" ht="14.25" customHeight="1">
      <c r="C382" s="133"/>
      <c r="D382" s="133"/>
      <c r="M382" s="133"/>
      <c r="N382" s="133"/>
      <c r="O382" s="133"/>
    </row>
    <row r="383" ht="14.25" customHeight="1">
      <c r="C383" s="133"/>
      <c r="D383" s="133"/>
      <c r="M383" s="133"/>
      <c r="N383" s="133"/>
      <c r="O383" s="133"/>
    </row>
    <row r="384" ht="14.25" customHeight="1">
      <c r="C384" s="133"/>
      <c r="D384" s="133"/>
      <c r="M384" s="133"/>
      <c r="N384" s="133"/>
      <c r="O384" s="133"/>
    </row>
    <row r="385" ht="14.25" customHeight="1">
      <c r="C385" s="133"/>
      <c r="D385" s="133"/>
      <c r="M385" s="133"/>
      <c r="N385" s="133"/>
      <c r="O385" s="133"/>
    </row>
    <row r="386" ht="14.25" customHeight="1">
      <c r="C386" s="133"/>
      <c r="D386" s="133"/>
      <c r="M386" s="133"/>
      <c r="N386" s="133"/>
      <c r="O386" s="133"/>
    </row>
    <row r="387" ht="14.25" customHeight="1">
      <c r="C387" s="133"/>
      <c r="D387" s="133"/>
      <c r="M387" s="133"/>
      <c r="N387" s="133"/>
      <c r="O387" s="133"/>
    </row>
    <row r="388" ht="14.25" customHeight="1">
      <c r="C388" s="133"/>
      <c r="D388" s="133"/>
      <c r="M388" s="133"/>
      <c r="N388" s="133"/>
      <c r="O388" s="133"/>
    </row>
    <row r="389" ht="14.25" customHeight="1">
      <c r="C389" s="133"/>
      <c r="D389" s="133"/>
      <c r="M389" s="133"/>
      <c r="N389" s="133"/>
      <c r="O389" s="133"/>
    </row>
    <row r="390" ht="14.25" customHeight="1">
      <c r="C390" s="133"/>
      <c r="D390" s="133"/>
      <c r="M390" s="133"/>
      <c r="N390" s="133"/>
      <c r="O390" s="133"/>
    </row>
    <row r="391" ht="14.25" customHeight="1">
      <c r="C391" s="133"/>
      <c r="D391" s="133"/>
      <c r="M391" s="133"/>
      <c r="N391" s="133"/>
      <c r="O391" s="133"/>
    </row>
    <row r="392" ht="14.25" customHeight="1">
      <c r="C392" s="133"/>
      <c r="D392" s="133"/>
      <c r="M392" s="133"/>
      <c r="N392" s="133"/>
      <c r="O392" s="133"/>
    </row>
    <row r="393" ht="14.25" customHeight="1">
      <c r="C393" s="133"/>
      <c r="D393" s="133"/>
      <c r="M393" s="133"/>
      <c r="N393" s="133"/>
      <c r="O393" s="133"/>
    </row>
    <row r="394" ht="14.25" customHeight="1">
      <c r="C394" s="133"/>
      <c r="D394" s="133"/>
      <c r="M394" s="133"/>
      <c r="N394" s="133"/>
      <c r="O394" s="133"/>
    </row>
    <row r="395" ht="14.25" customHeight="1">
      <c r="C395" s="133"/>
      <c r="D395" s="133"/>
      <c r="M395" s="133"/>
      <c r="N395" s="133"/>
      <c r="O395" s="133"/>
    </row>
    <row r="396" ht="14.25" customHeight="1">
      <c r="C396" s="133"/>
      <c r="D396" s="133"/>
      <c r="M396" s="133"/>
      <c r="N396" s="133"/>
      <c r="O396" s="133"/>
    </row>
    <row r="397" ht="14.25" customHeight="1">
      <c r="C397" s="133"/>
      <c r="D397" s="133"/>
      <c r="M397" s="133"/>
      <c r="N397" s="133"/>
      <c r="O397" s="133"/>
    </row>
    <row r="398" ht="14.25" customHeight="1">
      <c r="C398" s="133"/>
      <c r="D398" s="133"/>
      <c r="M398" s="133"/>
      <c r="N398" s="133"/>
      <c r="O398" s="133"/>
    </row>
    <row r="399" ht="14.25" customHeight="1">
      <c r="C399" s="133"/>
      <c r="D399" s="133"/>
      <c r="M399" s="133"/>
      <c r="N399" s="133"/>
      <c r="O399" s="133"/>
    </row>
    <row r="400" ht="14.25" customHeight="1">
      <c r="C400" s="133"/>
      <c r="D400" s="133"/>
      <c r="M400" s="133"/>
      <c r="N400" s="133"/>
      <c r="O400" s="133"/>
    </row>
    <row r="401" ht="14.25" customHeight="1">
      <c r="C401" s="133"/>
      <c r="D401" s="133"/>
      <c r="M401" s="133"/>
      <c r="N401" s="133"/>
      <c r="O401" s="133"/>
    </row>
    <row r="402" ht="14.25" customHeight="1">
      <c r="C402" s="133"/>
      <c r="D402" s="133"/>
      <c r="M402" s="133"/>
      <c r="N402" s="133"/>
      <c r="O402" s="133"/>
    </row>
    <row r="403" ht="14.25" customHeight="1">
      <c r="C403" s="133"/>
      <c r="D403" s="133"/>
      <c r="M403" s="133"/>
      <c r="N403" s="133"/>
      <c r="O403" s="133"/>
    </row>
    <row r="404" ht="14.25" customHeight="1">
      <c r="C404" s="133"/>
      <c r="D404" s="133"/>
      <c r="M404" s="133"/>
      <c r="N404" s="133"/>
      <c r="O404" s="133"/>
    </row>
    <row r="405" ht="14.25" customHeight="1">
      <c r="C405" s="133"/>
      <c r="D405" s="133"/>
      <c r="M405" s="133"/>
      <c r="N405" s="133"/>
      <c r="O405" s="133"/>
    </row>
    <row r="406" ht="14.25" customHeight="1">
      <c r="C406" s="133"/>
      <c r="D406" s="133"/>
      <c r="M406" s="133"/>
      <c r="N406" s="133"/>
      <c r="O406" s="133"/>
    </row>
    <row r="407" ht="14.25" customHeight="1">
      <c r="C407" s="133"/>
      <c r="D407" s="133"/>
      <c r="M407" s="133"/>
      <c r="N407" s="133"/>
      <c r="O407" s="133"/>
    </row>
    <row r="408" ht="14.25" customHeight="1">
      <c r="C408" s="133"/>
      <c r="D408" s="133"/>
      <c r="M408" s="133"/>
      <c r="N408" s="133"/>
      <c r="O408" s="133"/>
    </row>
    <row r="409" ht="14.25" customHeight="1">
      <c r="C409" s="133"/>
      <c r="D409" s="133"/>
      <c r="M409" s="133"/>
      <c r="N409" s="133"/>
      <c r="O409" s="133"/>
    </row>
    <row r="410" ht="14.25" customHeight="1">
      <c r="C410" s="133"/>
      <c r="D410" s="133"/>
      <c r="M410" s="133"/>
      <c r="N410" s="133"/>
      <c r="O410" s="133"/>
    </row>
    <row r="411" ht="14.25" customHeight="1">
      <c r="C411" s="133"/>
      <c r="D411" s="133"/>
      <c r="M411" s="133"/>
      <c r="N411" s="133"/>
      <c r="O411" s="133"/>
    </row>
    <row r="412" ht="14.25" customHeight="1">
      <c r="C412" s="133"/>
      <c r="D412" s="133"/>
      <c r="M412" s="133"/>
      <c r="N412" s="133"/>
      <c r="O412" s="133"/>
    </row>
    <row r="413" ht="14.25" customHeight="1">
      <c r="C413" s="133"/>
      <c r="D413" s="133"/>
      <c r="M413" s="133"/>
      <c r="N413" s="133"/>
      <c r="O413" s="133"/>
    </row>
    <row r="414" ht="14.25" customHeight="1">
      <c r="C414" s="133"/>
      <c r="D414" s="133"/>
      <c r="M414" s="133"/>
      <c r="N414" s="133"/>
      <c r="O414" s="133"/>
    </row>
    <row r="415" ht="14.25" customHeight="1">
      <c r="C415" s="133"/>
      <c r="D415" s="133"/>
      <c r="M415" s="133"/>
      <c r="N415" s="133"/>
      <c r="O415" s="133"/>
    </row>
    <row r="416" ht="14.25" customHeight="1">
      <c r="C416" s="133"/>
      <c r="D416" s="133"/>
      <c r="M416" s="133"/>
      <c r="N416" s="133"/>
      <c r="O416" s="133"/>
    </row>
    <row r="417" ht="14.25" customHeight="1">
      <c r="C417" s="133"/>
      <c r="D417" s="133"/>
      <c r="M417" s="133"/>
      <c r="N417" s="133"/>
      <c r="O417" s="133"/>
    </row>
    <row r="418" ht="14.25" customHeight="1">
      <c r="C418" s="133"/>
      <c r="D418" s="133"/>
      <c r="M418" s="133"/>
      <c r="N418" s="133"/>
      <c r="O418" s="133"/>
    </row>
    <row r="419" ht="14.25" customHeight="1">
      <c r="C419" s="133"/>
      <c r="D419" s="133"/>
      <c r="M419" s="133"/>
      <c r="N419" s="133"/>
      <c r="O419" s="133"/>
    </row>
    <row r="420" ht="14.25" customHeight="1">
      <c r="C420" s="133"/>
      <c r="D420" s="133"/>
      <c r="M420" s="133"/>
      <c r="N420" s="133"/>
      <c r="O420" s="133"/>
    </row>
    <row r="421" ht="14.25" customHeight="1">
      <c r="C421" s="133"/>
      <c r="D421" s="133"/>
      <c r="M421" s="133"/>
      <c r="N421" s="133"/>
      <c r="O421" s="133"/>
    </row>
    <row r="422" ht="14.25" customHeight="1">
      <c r="C422" s="133"/>
      <c r="D422" s="133"/>
      <c r="M422" s="133"/>
      <c r="N422" s="133"/>
      <c r="O422" s="133"/>
    </row>
    <row r="423" ht="14.25" customHeight="1">
      <c r="C423" s="133"/>
      <c r="D423" s="133"/>
      <c r="M423" s="133"/>
      <c r="N423" s="133"/>
      <c r="O423" s="133"/>
    </row>
    <row r="424" ht="14.25" customHeight="1">
      <c r="C424" s="133"/>
      <c r="D424" s="133"/>
      <c r="M424" s="133"/>
      <c r="N424" s="133"/>
      <c r="O424" s="133"/>
    </row>
    <row r="425" ht="14.25" customHeight="1">
      <c r="C425" s="133"/>
      <c r="D425" s="133"/>
      <c r="M425" s="133"/>
      <c r="N425" s="133"/>
      <c r="O425" s="133"/>
    </row>
    <row r="426" ht="14.25" customHeight="1">
      <c r="C426" s="133"/>
      <c r="D426" s="133"/>
      <c r="M426" s="133"/>
      <c r="N426" s="133"/>
      <c r="O426" s="133"/>
    </row>
    <row r="427" ht="14.25" customHeight="1">
      <c r="C427" s="133"/>
      <c r="D427" s="133"/>
      <c r="M427" s="133"/>
      <c r="N427" s="133"/>
      <c r="O427" s="133"/>
    </row>
    <row r="428" ht="14.25" customHeight="1">
      <c r="C428" s="133"/>
      <c r="D428" s="133"/>
      <c r="M428" s="133"/>
      <c r="N428" s="133"/>
      <c r="O428" s="133"/>
    </row>
    <row r="429" ht="14.25" customHeight="1">
      <c r="C429" s="133"/>
      <c r="D429" s="133"/>
      <c r="M429" s="133"/>
      <c r="N429" s="133"/>
      <c r="O429" s="133"/>
    </row>
    <row r="430" ht="14.25" customHeight="1">
      <c r="C430" s="133"/>
      <c r="D430" s="133"/>
      <c r="M430" s="133"/>
      <c r="N430" s="133"/>
      <c r="O430" s="133"/>
    </row>
    <row r="431" ht="14.25" customHeight="1">
      <c r="C431" s="133"/>
      <c r="D431" s="133"/>
      <c r="M431" s="133"/>
      <c r="N431" s="133"/>
      <c r="O431" s="133"/>
    </row>
    <row r="432" ht="14.25" customHeight="1">
      <c r="C432" s="133"/>
      <c r="D432" s="133"/>
      <c r="M432" s="133"/>
      <c r="N432" s="133"/>
      <c r="O432" s="133"/>
    </row>
    <row r="433" ht="14.25" customHeight="1">
      <c r="C433" s="133"/>
      <c r="D433" s="133"/>
      <c r="M433" s="133"/>
      <c r="N433" s="133"/>
      <c r="O433" s="133"/>
    </row>
    <row r="434" ht="14.25" customHeight="1">
      <c r="C434" s="133"/>
      <c r="D434" s="133"/>
      <c r="M434" s="133"/>
      <c r="N434" s="133"/>
      <c r="O434" s="133"/>
    </row>
    <row r="435" ht="14.25" customHeight="1">
      <c r="C435" s="133"/>
      <c r="D435" s="133"/>
      <c r="M435" s="133"/>
      <c r="N435" s="133"/>
      <c r="O435" s="133"/>
    </row>
    <row r="436" ht="14.25" customHeight="1">
      <c r="C436" s="133"/>
      <c r="D436" s="133"/>
      <c r="M436" s="133"/>
      <c r="N436" s="133"/>
      <c r="O436" s="133"/>
    </row>
    <row r="437" ht="14.25" customHeight="1">
      <c r="C437" s="133"/>
      <c r="D437" s="133"/>
      <c r="M437" s="133"/>
      <c r="N437" s="133"/>
      <c r="O437" s="133"/>
    </row>
    <row r="438" ht="14.25" customHeight="1">
      <c r="C438" s="133"/>
      <c r="D438" s="133"/>
      <c r="M438" s="133"/>
      <c r="N438" s="133"/>
      <c r="O438" s="133"/>
    </row>
    <row r="439" ht="14.25" customHeight="1">
      <c r="C439" s="133"/>
      <c r="D439" s="133"/>
      <c r="M439" s="133"/>
      <c r="N439" s="133"/>
      <c r="O439" s="133"/>
    </row>
    <row r="440" ht="14.25" customHeight="1">
      <c r="C440" s="133"/>
      <c r="D440" s="133"/>
      <c r="M440" s="133"/>
      <c r="N440" s="133"/>
      <c r="O440" s="133"/>
    </row>
    <row r="441" ht="14.25" customHeight="1">
      <c r="C441" s="133"/>
      <c r="D441" s="133"/>
      <c r="M441" s="133"/>
      <c r="N441" s="133"/>
      <c r="O441" s="133"/>
    </row>
    <row r="442" ht="14.25" customHeight="1">
      <c r="C442" s="133"/>
      <c r="D442" s="133"/>
      <c r="M442" s="133"/>
      <c r="N442" s="133"/>
      <c r="O442" s="133"/>
    </row>
    <row r="443" ht="14.25" customHeight="1">
      <c r="C443" s="133"/>
      <c r="D443" s="133"/>
      <c r="M443" s="133"/>
      <c r="N443" s="133"/>
      <c r="O443" s="133"/>
    </row>
    <row r="444" ht="14.25" customHeight="1">
      <c r="C444" s="133"/>
      <c r="D444" s="133"/>
      <c r="M444" s="133"/>
      <c r="N444" s="133"/>
      <c r="O444" s="133"/>
    </row>
    <row r="445" ht="14.25" customHeight="1">
      <c r="C445" s="133"/>
      <c r="D445" s="133"/>
      <c r="M445" s="133"/>
      <c r="N445" s="133"/>
      <c r="O445" s="133"/>
    </row>
    <row r="446" ht="14.25" customHeight="1">
      <c r="C446" s="133"/>
      <c r="D446" s="133"/>
      <c r="M446" s="133"/>
      <c r="N446" s="133"/>
      <c r="O446" s="133"/>
    </row>
    <row r="447" ht="14.25" customHeight="1">
      <c r="C447" s="133"/>
      <c r="D447" s="133"/>
      <c r="M447" s="133"/>
      <c r="N447" s="133"/>
      <c r="O447" s="133"/>
    </row>
    <row r="448" ht="14.25" customHeight="1">
      <c r="C448" s="133"/>
      <c r="D448" s="133"/>
      <c r="M448" s="133"/>
      <c r="N448" s="133"/>
      <c r="O448" s="133"/>
    </row>
    <row r="449" ht="14.25" customHeight="1">
      <c r="C449" s="133"/>
      <c r="D449" s="133"/>
      <c r="M449" s="133"/>
      <c r="N449" s="133"/>
      <c r="O449" s="133"/>
    </row>
    <row r="450" ht="14.25" customHeight="1">
      <c r="C450" s="133"/>
      <c r="D450" s="133"/>
      <c r="M450" s="133"/>
      <c r="N450" s="133"/>
      <c r="O450" s="133"/>
    </row>
    <row r="451" ht="14.25" customHeight="1">
      <c r="C451" s="133"/>
      <c r="D451" s="133"/>
      <c r="M451" s="133"/>
      <c r="N451" s="133"/>
      <c r="O451" s="133"/>
    </row>
    <row r="452" ht="14.25" customHeight="1">
      <c r="C452" s="133"/>
      <c r="D452" s="133"/>
      <c r="M452" s="133"/>
      <c r="N452" s="133"/>
      <c r="O452" s="133"/>
    </row>
    <row r="453" ht="14.25" customHeight="1">
      <c r="C453" s="133"/>
      <c r="D453" s="133"/>
      <c r="M453" s="133"/>
      <c r="N453" s="133"/>
      <c r="O453" s="133"/>
    </row>
    <row r="454" ht="14.25" customHeight="1">
      <c r="C454" s="133"/>
      <c r="D454" s="133"/>
      <c r="M454" s="133"/>
      <c r="N454" s="133"/>
      <c r="O454" s="133"/>
    </row>
    <row r="455" ht="14.25" customHeight="1">
      <c r="C455" s="133"/>
      <c r="D455" s="133"/>
      <c r="M455" s="133"/>
      <c r="N455" s="133"/>
      <c r="O455" s="133"/>
    </row>
    <row r="456" ht="14.25" customHeight="1">
      <c r="C456" s="133"/>
      <c r="D456" s="133"/>
      <c r="M456" s="133"/>
      <c r="N456" s="133"/>
      <c r="O456" s="133"/>
    </row>
    <row r="457" ht="14.25" customHeight="1">
      <c r="C457" s="133"/>
      <c r="D457" s="133"/>
      <c r="M457" s="133"/>
      <c r="N457" s="133"/>
      <c r="O457" s="133"/>
    </row>
    <row r="458" ht="14.25" customHeight="1">
      <c r="C458" s="133"/>
      <c r="D458" s="133"/>
      <c r="M458" s="133"/>
      <c r="N458" s="133"/>
      <c r="O458" s="133"/>
    </row>
    <row r="459" ht="14.25" customHeight="1">
      <c r="C459" s="133"/>
      <c r="D459" s="133"/>
      <c r="M459" s="133"/>
      <c r="N459" s="133"/>
      <c r="O459" s="133"/>
    </row>
    <row r="460" ht="14.25" customHeight="1">
      <c r="C460" s="133"/>
      <c r="D460" s="133"/>
      <c r="M460" s="133"/>
      <c r="N460" s="133"/>
      <c r="O460" s="133"/>
    </row>
    <row r="461" ht="14.25" customHeight="1">
      <c r="C461" s="133"/>
      <c r="D461" s="133"/>
      <c r="M461" s="133"/>
      <c r="N461" s="133"/>
      <c r="O461" s="133"/>
    </row>
    <row r="462" ht="14.25" customHeight="1">
      <c r="C462" s="133"/>
      <c r="D462" s="133"/>
      <c r="M462" s="133"/>
      <c r="N462" s="133"/>
      <c r="O462" s="133"/>
    </row>
    <row r="463" ht="14.25" customHeight="1">
      <c r="C463" s="133"/>
      <c r="D463" s="133"/>
      <c r="M463" s="133"/>
      <c r="N463" s="133"/>
      <c r="O463" s="133"/>
    </row>
    <row r="464" ht="14.25" customHeight="1">
      <c r="C464" s="133"/>
      <c r="D464" s="133"/>
      <c r="M464" s="133"/>
      <c r="N464" s="133"/>
      <c r="O464" s="133"/>
    </row>
    <row r="465" ht="14.25" customHeight="1">
      <c r="C465" s="133"/>
      <c r="D465" s="133"/>
      <c r="M465" s="133"/>
      <c r="N465" s="133"/>
      <c r="O465" s="133"/>
    </row>
    <row r="466" ht="14.25" customHeight="1">
      <c r="C466" s="133"/>
      <c r="D466" s="133"/>
      <c r="M466" s="133"/>
      <c r="N466" s="133"/>
      <c r="O466" s="133"/>
    </row>
    <row r="467" ht="14.25" customHeight="1">
      <c r="C467" s="133"/>
      <c r="D467" s="133"/>
      <c r="M467" s="133"/>
      <c r="N467" s="133"/>
      <c r="O467" s="133"/>
    </row>
    <row r="468" ht="14.25" customHeight="1">
      <c r="C468" s="133"/>
      <c r="D468" s="133"/>
      <c r="M468" s="133"/>
      <c r="N468" s="133"/>
      <c r="O468" s="133"/>
    </row>
    <row r="469" ht="14.25" customHeight="1">
      <c r="C469" s="133"/>
      <c r="D469" s="133"/>
      <c r="M469" s="133"/>
      <c r="N469" s="133"/>
      <c r="O469" s="133"/>
    </row>
    <row r="470" ht="14.25" customHeight="1">
      <c r="C470" s="133"/>
      <c r="D470" s="133"/>
      <c r="M470" s="133"/>
      <c r="N470" s="133"/>
      <c r="O470" s="133"/>
    </row>
    <row r="471" ht="14.25" customHeight="1">
      <c r="C471" s="133"/>
      <c r="D471" s="133"/>
      <c r="M471" s="133"/>
      <c r="N471" s="133"/>
      <c r="O471" s="133"/>
    </row>
    <row r="472" ht="14.25" customHeight="1">
      <c r="C472" s="133"/>
      <c r="D472" s="133"/>
      <c r="M472" s="133"/>
      <c r="N472" s="133"/>
      <c r="O472" s="133"/>
    </row>
    <row r="473" ht="14.25" customHeight="1">
      <c r="C473" s="133"/>
      <c r="D473" s="133"/>
      <c r="M473" s="133"/>
      <c r="N473" s="133"/>
      <c r="O473" s="133"/>
    </row>
    <row r="474" ht="14.25" customHeight="1">
      <c r="C474" s="133"/>
      <c r="D474" s="133"/>
      <c r="M474" s="133"/>
      <c r="N474" s="133"/>
      <c r="O474" s="133"/>
    </row>
    <row r="475" ht="14.25" customHeight="1">
      <c r="C475" s="133"/>
      <c r="D475" s="133"/>
      <c r="M475" s="133"/>
      <c r="N475" s="133"/>
      <c r="O475" s="133"/>
    </row>
    <row r="476" ht="14.25" customHeight="1">
      <c r="C476" s="133"/>
      <c r="D476" s="133"/>
      <c r="M476" s="133"/>
      <c r="N476" s="133"/>
      <c r="O476" s="133"/>
    </row>
    <row r="477" ht="14.25" customHeight="1">
      <c r="C477" s="133"/>
      <c r="D477" s="133"/>
      <c r="M477" s="133"/>
      <c r="N477" s="133"/>
      <c r="O477" s="133"/>
    </row>
    <row r="478" ht="14.25" customHeight="1">
      <c r="C478" s="133"/>
      <c r="D478" s="133"/>
      <c r="M478" s="133"/>
      <c r="N478" s="133"/>
      <c r="O478" s="133"/>
    </row>
    <row r="479" ht="14.25" customHeight="1">
      <c r="C479" s="133"/>
      <c r="D479" s="133"/>
      <c r="M479" s="133"/>
      <c r="N479" s="133"/>
      <c r="O479" s="133"/>
    </row>
    <row r="480" ht="14.25" customHeight="1">
      <c r="C480" s="133"/>
      <c r="D480" s="133"/>
      <c r="M480" s="133"/>
      <c r="N480" s="133"/>
      <c r="O480" s="133"/>
    </row>
    <row r="481" ht="14.25" customHeight="1">
      <c r="C481" s="133"/>
      <c r="D481" s="133"/>
      <c r="M481" s="133"/>
      <c r="N481" s="133"/>
      <c r="O481" s="133"/>
    </row>
    <row r="482" ht="14.25" customHeight="1">
      <c r="C482" s="133"/>
      <c r="D482" s="133"/>
      <c r="M482" s="133"/>
      <c r="N482" s="133"/>
      <c r="O482" s="133"/>
    </row>
    <row r="483" ht="14.25" customHeight="1">
      <c r="C483" s="133"/>
      <c r="D483" s="133"/>
      <c r="M483" s="133"/>
      <c r="N483" s="133"/>
      <c r="O483" s="133"/>
    </row>
    <row r="484" ht="14.25" customHeight="1">
      <c r="C484" s="133"/>
      <c r="D484" s="133"/>
      <c r="M484" s="133"/>
      <c r="N484" s="133"/>
      <c r="O484" s="133"/>
    </row>
    <row r="485" ht="14.25" customHeight="1">
      <c r="C485" s="133"/>
      <c r="D485" s="133"/>
      <c r="M485" s="133"/>
      <c r="N485" s="133"/>
      <c r="O485" s="133"/>
    </row>
    <row r="486" ht="14.25" customHeight="1">
      <c r="C486" s="133"/>
      <c r="D486" s="133"/>
      <c r="M486" s="133"/>
      <c r="N486" s="133"/>
      <c r="O486" s="133"/>
    </row>
    <row r="487" ht="14.25" customHeight="1">
      <c r="C487" s="133"/>
      <c r="D487" s="133"/>
      <c r="M487" s="133"/>
      <c r="N487" s="133"/>
      <c r="O487" s="133"/>
    </row>
    <row r="488" ht="14.25" customHeight="1">
      <c r="C488" s="133"/>
      <c r="D488" s="133"/>
      <c r="M488" s="133"/>
      <c r="N488" s="133"/>
      <c r="O488" s="133"/>
    </row>
    <row r="489" ht="14.25" customHeight="1">
      <c r="C489" s="133"/>
      <c r="D489" s="133"/>
      <c r="M489" s="133"/>
      <c r="N489" s="133"/>
      <c r="O489" s="133"/>
    </row>
    <row r="490" ht="14.25" customHeight="1">
      <c r="C490" s="133"/>
      <c r="D490" s="133"/>
      <c r="M490" s="133"/>
      <c r="N490" s="133"/>
      <c r="O490" s="133"/>
    </row>
    <row r="491" ht="14.25" customHeight="1">
      <c r="C491" s="133"/>
      <c r="D491" s="133"/>
      <c r="M491" s="133"/>
      <c r="N491" s="133"/>
      <c r="O491" s="133"/>
    </row>
    <row r="492" ht="14.25" customHeight="1">
      <c r="C492" s="133"/>
      <c r="D492" s="133"/>
      <c r="M492" s="133"/>
      <c r="N492" s="133"/>
      <c r="O492" s="133"/>
    </row>
    <row r="493" ht="14.25" customHeight="1">
      <c r="C493" s="133"/>
      <c r="D493" s="133"/>
      <c r="M493" s="133"/>
      <c r="N493" s="133"/>
      <c r="O493" s="133"/>
    </row>
    <row r="494" ht="14.25" customHeight="1">
      <c r="C494" s="133"/>
      <c r="D494" s="133"/>
      <c r="M494" s="133"/>
      <c r="N494" s="133"/>
      <c r="O494" s="133"/>
    </row>
    <row r="495" ht="14.25" customHeight="1">
      <c r="C495" s="133"/>
      <c r="D495" s="133"/>
      <c r="M495" s="133"/>
      <c r="N495" s="133"/>
      <c r="O495" s="133"/>
    </row>
    <row r="496" ht="14.25" customHeight="1">
      <c r="C496" s="133"/>
      <c r="D496" s="133"/>
      <c r="M496" s="133"/>
      <c r="N496" s="133"/>
      <c r="O496" s="133"/>
    </row>
    <row r="497" ht="14.25" customHeight="1">
      <c r="C497" s="133"/>
      <c r="D497" s="133"/>
      <c r="M497" s="133"/>
      <c r="N497" s="133"/>
      <c r="O497" s="133"/>
    </row>
    <row r="498" ht="14.25" customHeight="1">
      <c r="C498" s="133"/>
      <c r="D498" s="133"/>
      <c r="M498" s="133"/>
      <c r="N498" s="133"/>
      <c r="O498" s="133"/>
    </row>
    <row r="499" ht="14.25" customHeight="1">
      <c r="C499" s="133"/>
      <c r="D499" s="133"/>
      <c r="M499" s="133"/>
      <c r="N499" s="133"/>
      <c r="O499" s="133"/>
    </row>
    <row r="500" ht="14.25" customHeight="1">
      <c r="C500" s="133"/>
      <c r="D500" s="133"/>
      <c r="M500" s="133"/>
      <c r="N500" s="133"/>
      <c r="O500" s="133"/>
    </row>
    <row r="501" ht="14.25" customHeight="1">
      <c r="C501" s="133"/>
      <c r="D501" s="133"/>
      <c r="M501" s="133"/>
      <c r="N501" s="133"/>
      <c r="O501" s="133"/>
    </row>
    <row r="502" ht="14.25" customHeight="1">
      <c r="C502" s="133"/>
      <c r="D502" s="133"/>
      <c r="M502" s="133"/>
      <c r="N502" s="133"/>
      <c r="O502" s="133"/>
    </row>
    <row r="503" ht="14.25" customHeight="1">
      <c r="C503" s="133"/>
      <c r="D503" s="133"/>
      <c r="M503" s="133"/>
      <c r="N503" s="133"/>
      <c r="O503" s="133"/>
    </row>
    <row r="504" ht="14.25" customHeight="1">
      <c r="C504" s="133"/>
      <c r="D504" s="133"/>
      <c r="M504" s="133"/>
      <c r="N504" s="133"/>
      <c r="O504" s="133"/>
    </row>
    <row r="505" ht="14.25" customHeight="1">
      <c r="C505" s="133"/>
      <c r="D505" s="133"/>
      <c r="M505" s="133"/>
      <c r="N505" s="133"/>
      <c r="O505" s="133"/>
    </row>
    <row r="506" ht="14.25" customHeight="1">
      <c r="C506" s="133"/>
      <c r="D506" s="133"/>
      <c r="M506" s="133"/>
      <c r="N506" s="133"/>
      <c r="O506" s="133"/>
    </row>
    <row r="507" ht="14.25" customHeight="1">
      <c r="C507" s="133"/>
      <c r="D507" s="133"/>
      <c r="M507" s="133"/>
      <c r="N507" s="133"/>
      <c r="O507" s="133"/>
    </row>
    <row r="508" ht="14.25" customHeight="1">
      <c r="C508" s="133"/>
      <c r="D508" s="133"/>
      <c r="M508" s="133"/>
      <c r="N508" s="133"/>
      <c r="O508" s="133"/>
    </row>
    <row r="509" ht="14.25" customHeight="1">
      <c r="C509" s="133"/>
      <c r="D509" s="133"/>
      <c r="M509" s="133"/>
      <c r="N509" s="133"/>
      <c r="O509" s="133"/>
    </row>
    <row r="510" ht="14.25" customHeight="1">
      <c r="C510" s="133"/>
      <c r="D510" s="133"/>
      <c r="M510" s="133"/>
      <c r="N510" s="133"/>
      <c r="O510" s="133"/>
    </row>
    <row r="511" ht="14.25" customHeight="1">
      <c r="C511" s="133"/>
      <c r="D511" s="133"/>
      <c r="M511" s="133"/>
      <c r="N511" s="133"/>
      <c r="O511" s="133"/>
    </row>
    <row r="512" ht="14.25" customHeight="1">
      <c r="C512" s="133"/>
      <c r="D512" s="133"/>
      <c r="M512" s="133"/>
      <c r="N512" s="133"/>
      <c r="O512" s="133"/>
    </row>
    <row r="513" ht="14.25" customHeight="1">
      <c r="C513" s="133"/>
      <c r="D513" s="133"/>
      <c r="M513" s="133"/>
      <c r="N513" s="133"/>
      <c r="O513" s="133"/>
    </row>
    <row r="514" ht="14.25" customHeight="1">
      <c r="C514" s="133"/>
      <c r="D514" s="133"/>
      <c r="M514" s="133"/>
      <c r="N514" s="133"/>
      <c r="O514" s="133"/>
    </row>
    <row r="515" ht="14.25" customHeight="1">
      <c r="C515" s="133"/>
      <c r="D515" s="133"/>
      <c r="M515" s="133"/>
      <c r="N515" s="133"/>
      <c r="O515" s="133"/>
    </row>
    <row r="516" ht="14.25" customHeight="1">
      <c r="C516" s="133"/>
      <c r="D516" s="133"/>
      <c r="M516" s="133"/>
      <c r="N516" s="133"/>
      <c r="O516" s="133"/>
    </row>
    <row r="517" ht="14.25" customHeight="1">
      <c r="C517" s="133"/>
      <c r="D517" s="133"/>
      <c r="M517" s="133"/>
      <c r="N517" s="133"/>
      <c r="O517" s="133"/>
    </row>
    <row r="518" ht="14.25" customHeight="1">
      <c r="C518" s="133"/>
      <c r="D518" s="133"/>
      <c r="M518" s="133"/>
      <c r="N518" s="133"/>
      <c r="O518" s="133"/>
    </row>
    <row r="519" ht="14.25" customHeight="1">
      <c r="C519" s="133"/>
      <c r="D519" s="133"/>
      <c r="M519" s="133"/>
      <c r="N519" s="133"/>
      <c r="O519" s="133"/>
    </row>
    <row r="520" ht="14.25" customHeight="1">
      <c r="C520" s="133"/>
      <c r="D520" s="133"/>
      <c r="M520" s="133"/>
      <c r="N520" s="133"/>
      <c r="O520" s="133"/>
    </row>
    <row r="521" ht="14.25" customHeight="1">
      <c r="C521" s="133"/>
      <c r="D521" s="133"/>
      <c r="M521" s="133"/>
      <c r="N521" s="133"/>
      <c r="O521" s="133"/>
    </row>
    <row r="522" ht="14.25" customHeight="1">
      <c r="C522" s="133"/>
      <c r="D522" s="133"/>
      <c r="M522" s="133"/>
      <c r="N522" s="133"/>
      <c r="O522" s="133"/>
    </row>
    <row r="523" ht="14.25" customHeight="1">
      <c r="C523" s="133"/>
      <c r="D523" s="133"/>
      <c r="M523" s="133"/>
      <c r="N523" s="133"/>
      <c r="O523" s="133"/>
    </row>
    <row r="524" ht="14.25" customHeight="1">
      <c r="C524" s="133"/>
      <c r="D524" s="133"/>
      <c r="M524" s="133"/>
      <c r="N524" s="133"/>
      <c r="O524" s="133"/>
    </row>
    <row r="525" ht="14.25" customHeight="1">
      <c r="C525" s="133"/>
      <c r="D525" s="133"/>
      <c r="M525" s="133"/>
      <c r="N525" s="133"/>
      <c r="O525" s="133"/>
    </row>
    <row r="526" ht="14.25" customHeight="1">
      <c r="C526" s="133"/>
      <c r="D526" s="133"/>
      <c r="M526" s="133"/>
      <c r="N526" s="133"/>
      <c r="O526" s="133"/>
    </row>
    <row r="527" ht="14.25" customHeight="1">
      <c r="C527" s="133"/>
      <c r="D527" s="133"/>
      <c r="M527" s="133"/>
      <c r="N527" s="133"/>
      <c r="O527" s="133"/>
    </row>
    <row r="528" ht="14.25" customHeight="1">
      <c r="C528" s="133"/>
      <c r="D528" s="133"/>
      <c r="M528" s="133"/>
      <c r="N528" s="133"/>
      <c r="O528" s="133"/>
    </row>
    <row r="529" ht="14.25" customHeight="1">
      <c r="C529" s="133"/>
      <c r="D529" s="133"/>
      <c r="M529" s="133"/>
      <c r="N529" s="133"/>
      <c r="O529" s="133"/>
    </row>
    <row r="530" ht="14.25" customHeight="1">
      <c r="C530" s="133"/>
      <c r="D530" s="133"/>
      <c r="M530" s="133"/>
      <c r="N530" s="133"/>
      <c r="O530" s="133"/>
    </row>
    <row r="531" ht="14.25" customHeight="1">
      <c r="C531" s="133"/>
      <c r="D531" s="133"/>
      <c r="M531" s="133"/>
      <c r="N531" s="133"/>
      <c r="O531" s="133"/>
    </row>
    <row r="532" ht="14.25" customHeight="1">
      <c r="C532" s="133"/>
      <c r="D532" s="133"/>
      <c r="M532" s="133"/>
      <c r="N532" s="133"/>
      <c r="O532" s="133"/>
    </row>
    <row r="533" ht="14.25" customHeight="1">
      <c r="C533" s="133"/>
      <c r="D533" s="133"/>
      <c r="M533" s="133"/>
      <c r="N533" s="133"/>
      <c r="O533" s="133"/>
    </row>
    <row r="534" ht="14.25" customHeight="1">
      <c r="C534" s="133"/>
      <c r="D534" s="133"/>
      <c r="M534" s="133"/>
      <c r="N534" s="133"/>
      <c r="O534" s="133"/>
    </row>
    <row r="535" ht="14.25" customHeight="1">
      <c r="C535" s="133"/>
      <c r="D535" s="133"/>
      <c r="M535" s="133"/>
      <c r="N535" s="133"/>
      <c r="O535" s="133"/>
    </row>
    <row r="536" ht="14.25" customHeight="1">
      <c r="C536" s="133"/>
      <c r="D536" s="133"/>
      <c r="M536" s="133"/>
      <c r="N536" s="133"/>
      <c r="O536" s="133"/>
    </row>
    <row r="537" ht="14.25" customHeight="1">
      <c r="C537" s="133"/>
      <c r="D537" s="133"/>
      <c r="M537" s="133"/>
      <c r="N537" s="133"/>
      <c r="O537" s="133"/>
    </row>
    <row r="538" ht="14.25" customHeight="1">
      <c r="C538" s="133"/>
      <c r="D538" s="133"/>
      <c r="M538" s="133"/>
      <c r="N538" s="133"/>
      <c r="O538" s="133"/>
    </row>
    <row r="539" ht="14.25" customHeight="1">
      <c r="C539" s="133"/>
      <c r="D539" s="133"/>
      <c r="M539" s="133"/>
      <c r="N539" s="133"/>
      <c r="O539" s="133"/>
    </row>
    <row r="540" ht="14.25" customHeight="1">
      <c r="C540" s="133"/>
      <c r="D540" s="133"/>
      <c r="M540" s="133"/>
      <c r="N540" s="133"/>
      <c r="O540" s="133"/>
    </row>
    <row r="541" ht="14.25" customHeight="1">
      <c r="C541" s="133"/>
      <c r="D541" s="133"/>
      <c r="M541" s="133"/>
      <c r="N541" s="133"/>
      <c r="O541" s="133"/>
    </row>
    <row r="542" ht="14.25" customHeight="1">
      <c r="C542" s="133"/>
      <c r="D542" s="133"/>
      <c r="M542" s="133"/>
      <c r="N542" s="133"/>
      <c r="O542" s="133"/>
    </row>
    <row r="543" ht="14.25" customHeight="1">
      <c r="C543" s="133"/>
      <c r="D543" s="133"/>
      <c r="M543" s="133"/>
      <c r="N543" s="133"/>
      <c r="O543" s="133"/>
    </row>
    <row r="544" ht="14.25" customHeight="1">
      <c r="C544" s="133"/>
      <c r="D544" s="133"/>
      <c r="M544" s="133"/>
      <c r="N544" s="133"/>
      <c r="O544" s="133"/>
    </row>
    <row r="545" ht="14.25" customHeight="1">
      <c r="C545" s="133"/>
      <c r="D545" s="133"/>
      <c r="M545" s="133"/>
      <c r="N545" s="133"/>
      <c r="O545" s="133"/>
    </row>
    <row r="546" ht="14.25" customHeight="1">
      <c r="C546" s="133"/>
      <c r="D546" s="133"/>
      <c r="M546" s="133"/>
      <c r="N546" s="133"/>
      <c r="O546" s="133"/>
    </row>
    <row r="547" ht="14.25" customHeight="1">
      <c r="C547" s="133"/>
      <c r="D547" s="133"/>
      <c r="M547" s="133"/>
      <c r="N547" s="133"/>
      <c r="O547" s="133"/>
    </row>
    <row r="548" ht="14.25" customHeight="1">
      <c r="C548" s="133"/>
      <c r="D548" s="133"/>
      <c r="M548" s="133"/>
      <c r="N548" s="133"/>
      <c r="O548" s="133"/>
    </row>
    <row r="549" ht="14.25" customHeight="1">
      <c r="C549" s="133"/>
      <c r="D549" s="133"/>
      <c r="M549" s="133"/>
      <c r="N549" s="133"/>
      <c r="O549" s="133"/>
    </row>
    <row r="550" ht="14.25" customHeight="1">
      <c r="C550" s="133"/>
      <c r="D550" s="133"/>
      <c r="M550" s="133"/>
      <c r="N550" s="133"/>
      <c r="O550" s="133"/>
    </row>
    <row r="551" ht="14.25" customHeight="1">
      <c r="C551" s="133"/>
      <c r="D551" s="133"/>
      <c r="M551" s="133"/>
      <c r="N551" s="133"/>
      <c r="O551" s="133"/>
    </row>
    <row r="552" ht="14.25" customHeight="1">
      <c r="C552" s="133"/>
      <c r="D552" s="133"/>
      <c r="M552" s="133"/>
      <c r="N552" s="133"/>
      <c r="O552" s="133"/>
    </row>
    <row r="553" ht="14.25" customHeight="1">
      <c r="C553" s="133"/>
      <c r="D553" s="133"/>
      <c r="M553" s="133"/>
      <c r="N553" s="133"/>
      <c r="O553" s="133"/>
    </row>
    <row r="554" ht="14.25" customHeight="1">
      <c r="C554" s="133"/>
      <c r="D554" s="133"/>
      <c r="M554" s="133"/>
      <c r="N554" s="133"/>
      <c r="O554" s="133"/>
    </row>
    <row r="555" ht="14.25" customHeight="1">
      <c r="C555" s="133"/>
      <c r="D555" s="133"/>
      <c r="M555" s="133"/>
      <c r="N555" s="133"/>
      <c r="O555" s="133"/>
    </row>
    <row r="556" ht="14.25" customHeight="1">
      <c r="C556" s="133"/>
      <c r="D556" s="133"/>
      <c r="M556" s="133"/>
      <c r="N556" s="133"/>
      <c r="O556" s="133"/>
    </row>
    <row r="557" ht="14.25" customHeight="1">
      <c r="C557" s="133"/>
      <c r="D557" s="133"/>
      <c r="M557" s="133"/>
      <c r="N557" s="133"/>
      <c r="O557" s="133"/>
    </row>
    <row r="558" ht="14.25" customHeight="1">
      <c r="C558" s="133"/>
      <c r="D558" s="133"/>
      <c r="M558" s="133"/>
      <c r="N558" s="133"/>
      <c r="O558" s="133"/>
    </row>
    <row r="559" ht="14.25" customHeight="1">
      <c r="C559" s="133"/>
      <c r="D559" s="133"/>
      <c r="M559" s="133"/>
      <c r="N559" s="133"/>
      <c r="O559" s="133"/>
    </row>
    <row r="560" ht="14.25" customHeight="1">
      <c r="C560" s="133"/>
      <c r="D560" s="133"/>
      <c r="M560" s="133"/>
      <c r="N560" s="133"/>
      <c r="O560" s="133"/>
    </row>
    <row r="561" ht="14.25" customHeight="1">
      <c r="C561" s="133"/>
      <c r="D561" s="133"/>
      <c r="M561" s="133"/>
      <c r="N561" s="133"/>
      <c r="O561" s="133"/>
    </row>
    <row r="562" ht="14.25" customHeight="1">
      <c r="C562" s="133"/>
      <c r="D562" s="133"/>
      <c r="M562" s="133"/>
      <c r="N562" s="133"/>
      <c r="O562" s="133"/>
    </row>
    <row r="563" ht="14.25" customHeight="1">
      <c r="C563" s="133"/>
      <c r="D563" s="133"/>
      <c r="M563" s="133"/>
      <c r="N563" s="133"/>
      <c r="O563" s="133"/>
    </row>
    <row r="564" ht="14.25" customHeight="1">
      <c r="C564" s="133"/>
      <c r="D564" s="133"/>
      <c r="M564" s="133"/>
      <c r="N564" s="133"/>
      <c r="O564" s="133"/>
    </row>
    <row r="565" ht="14.25" customHeight="1">
      <c r="C565" s="133"/>
      <c r="D565" s="133"/>
      <c r="M565" s="133"/>
      <c r="N565" s="133"/>
      <c r="O565" s="133"/>
    </row>
    <row r="566" ht="14.25" customHeight="1">
      <c r="C566" s="133"/>
      <c r="D566" s="133"/>
      <c r="M566" s="133"/>
      <c r="N566" s="133"/>
      <c r="O566" s="133"/>
    </row>
    <row r="567" ht="14.25" customHeight="1">
      <c r="C567" s="133"/>
      <c r="D567" s="133"/>
      <c r="M567" s="133"/>
      <c r="N567" s="133"/>
      <c r="O567" s="133"/>
    </row>
    <row r="568" ht="14.25" customHeight="1">
      <c r="C568" s="133"/>
      <c r="D568" s="133"/>
      <c r="M568" s="133"/>
      <c r="N568" s="133"/>
      <c r="O568" s="133"/>
    </row>
    <row r="569" ht="14.25" customHeight="1">
      <c r="C569" s="133"/>
      <c r="D569" s="133"/>
      <c r="M569" s="133"/>
      <c r="N569" s="133"/>
      <c r="O569" s="133"/>
    </row>
    <row r="570" ht="14.25" customHeight="1">
      <c r="C570" s="133"/>
      <c r="D570" s="133"/>
      <c r="M570" s="133"/>
      <c r="N570" s="133"/>
      <c r="O570" s="133"/>
    </row>
    <row r="571" ht="14.25" customHeight="1">
      <c r="C571" s="133"/>
      <c r="D571" s="133"/>
      <c r="M571" s="133"/>
      <c r="N571" s="133"/>
      <c r="O571" s="133"/>
    </row>
    <row r="572" ht="14.25" customHeight="1">
      <c r="C572" s="133"/>
      <c r="D572" s="133"/>
      <c r="M572" s="133"/>
      <c r="N572" s="133"/>
      <c r="O572" s="133"/>
    </row>
    <row r="573" ht="14.25" customHeight="1">
      <c r="C573" s="133"/>
      <c r="D573" s="133"/>
      <c r="M573" s="133"/>
      <c r="N573" s="133"/>
      <c r="O573" s="133"/>
    </row>
    <row r="574" ht="14.25" customHeight="1">
      <c r="C574" s="133"/>
      <c r="D574" s="133"/>
      <c r="M574" s="133"/>
      <c r="N574" s="133"/>
      <c r="O574" s="133"/>
    </row>
    <row r="575" ht="14.25" customHeight="1">
      <c r="C575" s="133"/>
      <c r="D575" s="133"/>
      <c r="M575" s="133"/>
      <c r="N575" s="133"/>
      <c r="O575" s="133"/>
    </row>
    <row r="576" ht="14.25" customHeight="1">
      <c r="C576" s="133"/>
      <c r="D576" s="133"/>
      <c r="M576" s="133"/>
      <c r="N576" s="133"/>
      <c r="O576" s="133"/>
    </row>
    <row r="577" ht="14.25" customHeight="1">
      <c r="C577" s="133"/>
      <c r="D577" s="133"/>
      <c r="M577" s="133"/>
      <c r="N577" s="133"/>
      <c r="O577" s="133"/>
    </row>
    <row r="578" ht="14.25" customHeight="1">
      <c r="C578" s="133"/>
      <c r="D578" s="133"/>
      <c r="M578" s="133"/>
      <c r="N578" s="133"/>
      <c r="O578" s="133"/>
    </row>
    <row r="579" ht="14.25" customHeight="1">
      <c r="C579" s="133"/>
      <c r="D579" s="133"/>
      <c r="M579" s="133"/>
      <c r="N579" s="133"/>
      <c r="O579" s="133"/>
    </row>
    <row r="580" ht="14.25" customHeight="1">
      <c r="C580" s="133"/>
      <c r="D580" s="133"/>
      <c r="M580" s="133"/>
      <c r="N580" s="133"/>
      <c r="O580" s="133"/>
    </row>
    <row r="581" ht="14.25" customHeight="1">
      <c r="C581" s="133"/>
      <c r="D581" s="133"/>
      <c r="M581" s="133"/>
      <c r="N581" s="133"/>
      <c r="O581" s="133"/>
    </row>
    <row r="582" ht="14.25" customHeight="1">
      <c r="C582" s="133"/>
      <c r="D582" s="133"/>
      <c r="M582" s="133"/>
      <c r="N582" s="133"/>
      <c r="O582" s="133"/>
    </row>
    <row r="583" ht="14.25" customHeight="1">
      <c r="C583" s="133"/>
      <c r="D583" s="133"/>
      <c r="M583" s="133"/>
      <c r="N583" s="133"/>
      <c r="O583" s="133"/>
    </row>
    <row r="584" ht="14.25" customHeight="1">
      <c r="C584" s="133"/>
      <c r="D584" s="133"/>
      <c r="M584" s="133"/>
      <c r="N584" s="133"/>
      <c r="O584" s="133"/>
    </row>
    <row r="585" ht="14.25" customHeight="1">
      <c r="C585" s="133"/>
      <c r="D585" s="133"/>
      <c r="M585" s="133"/>
      <c r="N585" s="133"/>
      <c r="O585" s="133"/>
    </row>
    <row r="586" ht="14.25" customHeight="1">
      <c r="C586" s="133"/>
      <c r="D586" s="133"/>
      <c r="M586" s="133"/>
      <c r="N586" s="133"/>
      <c r="O586" s="133"/>
    </row>
    <row r="587" ht="14.25" customHeight="1">
      <c r="C587" s="133"/>
      <c r="D587" s="133"/>
      <c r="M587" s="133"/>
      <c r="N587" s="133"/>
      <c r="O587" s="133"/>
    </row>
    <row r="588" ht="14.25" customHeight="1">
      <c r="C588" s="133"/>
      <c r="D588" s="133"/>
      <c r="M588" s="133"/>
      <c r="N588" s="133"/>
      <c r="O588" s="133"/>
    </row>
    <row r="589" ht="14.25" customHeight="1">
      <c r="C589" s="133"/>
      <c r="D589" s="133"/>
      <c r="M589" s="133"/>
      <c r="N589" s="133"/>
      <c r="O589" s="133"/>
    </row>
    <row r="590" ht="14.25" customHeight="1">
      <c r="C590" s="133"/>
      <c r="D590" s="133"/>
      <c r="M590" s="133"/>
      <c r="N590" s="133"/>
      <c r="O590" s="133"/>
    </row>
    <row r="591" ht="14.25" customHeight="1">
      <c r="C591" s="133"/>
      <c r="D591" s="133"/>
      <c r="M591" s="133"/>
      <c r="N591" s="133"/>
      <c r="O591" s="133"/>
    </row>
    <row r="592" ht="14.25" customHeight="1">
      <c r="C592" s="133"/>
      <c r="D592" s="133"/>
      <c r="M592" s="133"/>
      <c r="N592" s="133"/>
      <c r="O592" s="133"/>
    </row>
    <row r="593" ht="14.25" customHeight="1">
      <c r="C593" s="133"/>
      <c r="D593" s="133"/>
      <c r="M593" s="133"/>
      <c r="N593" s="133"/>
      <c r="O593" s="133"/>
    </row>
    <row r="594" ht="14.25" customHeight="1">
      <c r="C594" s="133"/>
      <c r="D594" s="133"/>
      <c r="M594" s="133"/>
      <c r="N594" s="133"/>
      <c r="O594" s="133"/>
    </row>
    <row r="595" ht="14.25" customHeight="1">
      <c r="C595" s="133"/>
      <c r="D595" s="133"/>
      <c r="M595" s="133"/>
      <c r="N595" s="133"/>
      <c r="O595" s="133"/>
    </row>
    <row r="596" ht="14.25" customHeight="1">
      <c r="C596" s="133"/>
      <c r="D596" s="133"/>
      <c r="M596" s="133"/>
      <c r="N596" s="133"/>
      <c r="O596" s="133"/>
    </row>
    <row r="597" ht="14.25" customHeight="1">
      <c r="C597" s="133"/>
      <c r="D597" s="133"/>
      <c r="M597" s="133"/>
      <c r="N597" s="133"/>
      <c r="O597" s="133"/>
    </row>
    <row r="598" ht="14.25" customHeight="1">
      <c r="C598" s="133"/>
      <c r="D598" s="133"/>
      <c r="M598" s="133"/>
      <c r="N598" s="133"/>
      <c r="O598" s="133"/>
    </row>
    <row r="599" ht="14.25" customHeight="1">
      <c r="C599" s="133"/>
      <c r="D599" s="133"/>
      <c r="M599" s="133"/>
      <c r="N599" s="133"/>
      <c r="O599" s="133"/>
    </row>
    <row r="600" ht="14.25" customHeight="1">
      <c r="C600" s="133"/>
      <c r="D600" s="133"/>
      <c r="M600" s="133"/>
      <c r="N600" s="133"/>
      <c r="O600" s="133"/>
    </row>
    <row r="601" ht="14.25" customHeight="1">
      <c r="C601" s="133"/>
      <c r="D601" s="133"/>
      <c r="M601" s="133"/>
      <c r="N601" s="133"/>
      <c r="O601" s="133"/>
    </row>
    <row r="602" ht="14.25" customHeight="1">
      <c r="C602" s="133"/>
      <c r="D602" s="133"/>
      <c r="M602" s="133"/>
      <c r="N602" s="133"/>
      <c r="O602" s="133"/>
    </row>
    <row r="603" ht="14.25" customHeight="1">
      <c r="C603" s="133"/>
      <c r="D603" s="133"/>
      <c r="M603" s="133"/>
      <c r="N603" s="133"/>
      <c r="O603" s="133"/>
    </row>
    <row r="604" ht="14.25" customHeight="1">
      <c r="C604" s="133"/>
      <c r="D604" s="133"/>
      <c r="M604" s="133"/>
      <c r="N604" s="133"/>
      <c r="O604" s="133"/>
    </row>
    <row r="605" ht="14.25" customHeight="1">
      <c r="C605" s="133"/>
      <c r="D605" s="133"/>
      <c r="M605" s="133"/>
      <c r="N605" s="133"/>
      <c r="O605" s="133"/>
    </row>
    <row r="606" ht="14.25" customHeight="1">
      <c r="C606" s="133"/>
      <c r="D606" s="133"/>
      <c r="M606" s="133"/>
      <c r="N606" s="133"/>
      <c r="O606" s="133"/>
    </row>
    <row r="607" ht="14.25" customHeight="1">
      <c r="C607" s="133"/>
      <c r="D607" s="133"/>
      <c r="M607" s="133"/>
      <c r="N607" s="133"/>
      <c r="O607" s="133"/>
    </row>
    <row r="608" ht="14.25" customHeight="1">
      <c r="C608" s="133"/>
      <c r="D608" s="133"/>
      <c r="M608" s="133"/>
      <c r="N608" s="133"/>
      <c r="O608" s="133"/>
    </row>
    <row r="609" ht="14.25" customHeight="1">
      <c r="C609" s="133"/>
      <c r="D609" s="133"/>
      <c r="M609" s="133"/>
      <c r="N609" s="133"/>
      <c r="O609" s="133"/>
    </row>
    <row r="610" ht="14.25" customHeight="1">
      <c r="C610" s="133"/>
      <c r="D610" s="133"/>
      <c r="M610" s="133"/>
      <c r="N610" s="133"/>
      <c r="O610" s="133"/>
    </row>
    <row r="611" ht="14.25" customHeight="1">
      <c r="C611" s="133"/>
      <c r="D611" s="133"/>
      <c r="M611" s="133"/>
      <c r="N611" s="133"/>
      <c r="O611" s="133"/>
    </row>
    <row r="612" ht="14.25" customHeight="1">
      <c r="C612" s="133"/>
      <c r="D612" s="133"/>
      <c r="M612" s="133"/>
      <c r="N612" s="133"/>
      <c r="O612" s="133"/>
    </row>
    <row r="613" ht="14.25" customHeight="1">
      <c r="C613" s="133"/>
      <c r="D613" s="133"/>
      <c r="M613" s="133"/>
      <c r="N613" s="133"/>
      <c r="O613" s="133"/>
    </row>
    <row r="614" ht="14.25" customHeight="1">
      <c r="C614" s="133"/>
      <c r="D614" s="133"/>
      <c r="M614" s="133"/>
      <c r="N614" s="133"/>
      <c r="O614" s="133"/>
    </row>
    <row r="615" ht="14.25" customHeight="1">
      <c r="C615" s="133"/>
      <c r="D615" s="133"/>
      <c r="M615" s="133"/>
      <c r="N615" s="133"/>
      <c r="O615" s="133"/>
    </row>
    <row r="616" ht="14.25" customHeight="1">
      <c r="C616" s="133"/>
      <c r="D616" s="133"/>
      <c r="M616" s="133"/>
      <c r="N616" s="133"/>
      <c r="O616" s="133"/>
    </row>
    <row r="617" ht="14.25" customHeight="1">
      <c r="C617" s="133"/>
      <c r="D617" s="133"/>
      <c r="M617" s="133"/>
      <c r="N617" s="133"/>
      <c r="O617" s="133"/>
    </row>
    <row r="618" ht="14.25" customHeight="1">
      <c r="C618" s="133"/>
      <c r="D618" s="133"/>
      <c r="M618" s="133"/>
      <c r="N618" s="133"/>
      <c r="O618" s="133"/>
    </row>
    <row r="619" ht="14.25" customHeight="1">
      <c r="C619" s="133"/>
      <c r="D619" s="133"/>
      <c r="M619" s="133"/>
      <c r="N619" s="133"/>
      <c r="O619" s="133"/>
    </row>
    <row r="620" ht="14.25" customHeight="1">
      <c r="C620" s="133"/>
      <c r="D620" s="133"/>
      <c r="M620" s="133"/>
      <c r="N620" s="133"/>
      <c r="O620" s="133"/>
    </row>
    <row r="621" ht="14.25" customHeight="1">
      <c r="C621" s="133"/>
      <c r="D621" s="133"/>
      <c r="M621" s="133"/>
      <c r="N621" s="133"/>
      <c r="O621" s="133"/>
    </row>
    <row r="622" ht="14.25" customHeight="1">
      <c r="C622" s="133"/>
      <c r="D622" s="133"/>
      <c r="M622" s="133"/>
      <c r="N622" s="133"/>
      <c r="O622" s="133"/>
    </row>
    <row r="623" ht="14.25" customHeight="1">
      <c r="C623" s="133"/>
      <c r="D623" s="133"/>
      <c r="M623" s="133"/>
      <c r="N623" s="133"/>
      <c r="O623" s="133"/>
    </row>
    <row r="624" ht="14.25" customHeight="1">
      <c r="C624" s="133"/>
      <c r="D624" s="133"/>
      <c r="M624" s="133"/>
      <c r="N624" s="133"/>
      <c r="O624" s="133"/>
    </row>
    <row r="625" ht="14.25" customHeight="1">
      <c r="C625" s="133"/>
      <c r="D625" s="133"/>
      <c r="M625" s="133"/>
      <c r="N625" s="133"/>
      <c r="O625" s="133"/>
    </row>
    <row r="626" ht="14.25" customHeight="1">
      <c r="C626" s="133"/>
      <c r="D626" s="133"/>
      <c r="M626" s="133"/>
      <c r="N626" s="133"/>
      <c r="O626" s="133"/>
    </row>
    <row r="627" ht="14.25" customHeight="1">
      <c r="C627" s="133"/>
      <c r="D627" s="133"/>
      <c r="M627" s="133"/>
      <c r="N627" s="133"/>
      <c r="O627" s="133"/>
    </row>
    <row r="628" ht="14.25" customHeight="1">
      <c r="C628" s="133"/>
      <c r="D628" s="133"/>
      <c r="M628" s="133"/>
      <c r="N628" s="133"/>
      <c r="O628" s="133"/>
    </row>
    <row r="629" ht="14.25" customHeight="1">
      <c r="C629" s="133"/>
      <c r="D629" s="133"/>
      <c r="M629" s="133"/>
      <c r="N629" s="133"/>
      <c r="O629" s="133"/>
    </row>
    <row r="630" ht="14.25" customHeight="1">
      <c r="C630" s="133"/>
      <c r="D630" s="133"/>
      <c r="M630" s="133"/>
      <c r="N630" s="133"/>
      <c r="O630" s="133"/>
    </row>
    <row r="631" ht="14.25" customHeight="1">
      <c r="C631" s="133"/>
      <c r="D631" s="133"/>
      <c r="M631" s="133"/>
      <c r="N631" s="133"/>
      <c r="O631" s="133"/>
    </row>
    <row r="632" ht="14.25" customHeight="1">
      <c r="C632" s="133"/>
      <c r="D632" s="133"/>
      <c r="M632" s="133"/>
      <c r="N632" s="133"/>
      <c r="O632" s="133"/>
    </row>
    <row r="633" ht="14.25" customHeight="1">
      <c r="C633" s="133"/>
      <c r="D633" s="133"/>
      <c r="M633" s="133"/>
      <c r="N633" s="133"/>
      <c r="O633" s="133"/>
    </row>
    <row r="634" ht="14.25" customHeight="1">
      <c r="C634" s="133"/>
      <c r="D634" s="133"/>
      <c r="M634" s="133"/>
      <c r="N634" s="133"/>
      <c r="O634" s="133"/>
    </row>
    <row r="635" ht="14.25" customHeight="1">
      <c r="C635" s="133"/>
      <c r="D635" s="133"/>
      <c r="M635" s="133"/>
      <c r="N635" s="133"/>
      <c r="O635" s="133"/>
    </row>
    <row r="636" ht="14.25" customHeight="1">
      <c r="C636" s="133"/>
      <c r="D636" s="133"/>
      <c r="M636" s="133"/>
      <c r="N636" s="133"/>
      <c r="O636" s="133"/>
    </row>
    <row r="637" ht="14.25" customHeight="1">
      <c r="C637" s="133"/>
      <c r="D637" s="133"/>
      <c r="M637" s="133"/>
      <c r="N637" s="133"/>
      <c r="O637" s="133"/>
    </row>
    <row r="638" ht="14.25" customHeight="1">
      <c r="C638" s="133"/>
      <c r="D638" s="133"/>
      <c r="M638" s="133"/>
      <c r="N638" s="133"/>
      <c r="O638" s="133"/>
    </row>
    <row r="639" ht="14.25" customHeight="1">
      <c r="C639" s="133"/>
      <c r="D639" s="133"/>
      <c r="M639" s="133"/>
      <c r="N639" s="133"/>
      <c r="O639" s="133"/>
    </row>
    <row r="640" ht="14.25" customHeight="1">
      <c r="C640" s="133"/>
      <c r="D640" s="133"/>
      <c r="M640" s="133"/>
      <c r="N640" s="133"/>
      <c r="O640" s="133"/>
    </row>
    <row r="641" ht="14.25" customHeight="1">
      <c r="C641" s="133"/>
      <c r="D641" s="133"/>
      <c r="M641" s="133"/>
      <c r="N641" s="133"/>
      <c r="O641" s="133"/>
    </row>
    <row r="642" ht="14.25" customHeight="1">
      <c r="C642" s="133"/>
      <c r="D642" s="133"/>
      <c r="M642" s="133"/>
      <c r="N642" s="133"/>
      <c r="O642" s="133"/>
    </row>
    <row r="643" ht="14.25" customHeight="1">
      <c r="C643" s="133"/>
      <c r="D643" s="133"/>
      <c r="M643" s="133"/>
      <c r="N643" s="133"/>
      <c r="O643" s="133"/>
    </row>
    <row r="644" ht="14.25" customHeight="1">
      <c r="C644" s="133"/>
      <c r="D644" s="133"/>
      <c r="M644" s="133"/>
      <c r="N644" s="133"/>
      <c r="O644" s="133"/>
    </row>
    <row r="645" ht="14.25" customHeight="1">
      <c r="C645" s="133"/>
      <c r="D645" s="133"/>
      <c r="M645" s="133"/>
      <c r="N645" s="133"/>
      <c r="O645" s="133"/>
    </row>
    <row r="646" ht="14.25" customHeight="1">
      <c r="C646" s="133"/>
      <c r="D646" s="133"/>
      <c r="M646" s="133"/>
      <c r="N646" s="133"/>
      <c r="O646" s="133"/>
    </row>
    <row r="647" ht="14.25" customHeight="1">
      <c r="C647" s="133"/>
      <c r="D647" s="133"/>
      <c r="M647" s="133"/>
      <c r="N647" s="133"/>
      <c r="O647" s="133"/>
    </row>
    <row r="648" ht="14.25" customHeight="1">
      <c r="C648" s="133"/>
      <c r="D648" s="133"/>
      <c r="M648" s="133"/>
      <c r="N648" s="133"/>
      <c r="O648" s="133"/>
    </row>
    <row r="649" ht="14.25" customHeight="1">
      <c r="C649" s="133"/>
      <c r="D649" s="133"/>
      <c r="M649" s="133"/>
      <c r="N649" s="133"/>
      <c r="O649" s="133"/>
    </row>
    <row r="650" ht="14.25" customHeight="1">
      <c r="C650" s="133"/>
      <c r="D650" s="133"/>
      <c r="M650" s="133"/>
      <c r="N650" s="133"/>
      <c r="O650" s="133"/>
    </row>
    <row r="651" ht="14.25" customHeight="1">
      <c r="C651" s="133"/>
      <c r="D651" s="133"/>
      <c r="M651" s="133"/>
      <c r="N651" s="133"/>
      <c r="O651" s="133"/>
    </row>
    <row r="652" ht="14.25" customHeight="1">
      <c r="C652" s="133"/>
      <c r="D652" s="133"/>
      <c r="M652" s="133"/>
      <c r="N652" s="133"/>
      <c r="O652" s="133"/>
    </row>
    <row r="653" ht="14.25" customHeight="1">
      <c r="C653" s="133"/>
      <c r="D653" s="133"/>
      <c r="M653" s="133"/>
      <c r="N653" s="133"/>
      <c r="O653" s="133"/>
    </row>
    <row r="654" ht="14.25" customHeight="1">
      <c r="C654" s="133"/>
      <c r="D654" s="133"/>
      <c r="M654" s="133"/>
      <c r="N654" s="133"/>
      <c r="O654" s="133"/>
    </row>
    <row r="655" ht="14.25" customHeight="1">
      <c r="C655" s="133"/>
      <c r="D655" s="133"/>
      <c r="M655" s="133"/>
      <c r="N655" s="133"/>
      <c r="O655" s="133"/>
    </row>
    <row r="656" ht="14.25" customHeight="1">
      <c r="C656" s="133"/>
      <c r="D656" s="133"/>
      <c r="M656" s="133"/>
      <c r="N656" s="133"/>
      <c r="O656" s="133"/>
    </row>
    <row r="657" ht="14.25" customHeight="1">
      <c r="C657" s="133"/>
      <c r="D657" s="133"/>
      <c r="M657" s="133"/>
      <c r="N657" s="133"/>
      <c r="O657" s="133"/>
    </row>
    <row r="658" ht="14.25" customHeight="1">
      <c r="C658" s="133"/>
      <c r="D658" s="133"/>
      <c r="M658" s="133"/>
      <c r="N658" s="133"/>
      <c r="O658" s="133"/>
    </row>
    <row r="659" ht="14.25" customHeight="1">
      <c r="C659" s="133"/>
      <c r="D659" s="133"/>
      <c r="M659" s="133"/>
      <c r="N659" s="133"/>
      <c r="O659" s="133"/>
    </row>
    <row r="660" ht="14.25" customHeight="1">
      <c r="C660" s="133"/>
      <c r="D660" s="133"/>
      <c r="M660" s="133"/>
      <c r="N660" s="133"/>
      <c r="O660" s="133"/>
    </row>
    <row r="661" ht="14.25" customHeight="1">
      <c r="C661" s="133"/>
      <c r="D661" s="133"/>
      <c r="M661" s="133"/>
      <c r="N661" s="133"/>
      <c r="O661" s="133"/>
    </row>
    <row r="662" ht="14.25" customHeight="1">
      <c r="C662" s="133"/>
      <c r="D662" s="133"/>
      <c r="M662" s="133"/>
      <c r="N662" s="133"/>
      <c r="O662" s="133"/>
    </row>
    <row r="663" ht="14.25" customHeight="1">
      <c r="C663" s="133"/>
      <c r="D663" s="133"/>
      <c r="M663" s="133"/>
      <c r="N663" s="133"/>
      <c r="O663" s="133"/>
    </row>
    <row r="664" ht="14.25" customHeight="1">
      <c r="C664" s="133"/>
      <c r="D664" s="133"/>
      <c r="M664" s="133"/>
      <c r="N664" s="133"/>
      <c r="O664" s="133"/>
    </row>
    <row r="665" ht="14.25" customHeight="1">
      <c r="C665" s="133"/>
      <c r="D665" s="133"/>
      <c r="M665" s="133"/>
      <c r="N665" s="133"/>
      <c r="O665" s="133"/>
    </row>
    <row r="666" ht="14.25" customHeight="1">
      <c r="C666" s="133"/>
      <c r="D666" s="133"/>
      <c r="M666" s="133"/>
      <c r="N666" s="133"/>
      <c r="O666" s="133"/>
    </row>
    <row r="667" ht="14.25" customHeight="1">
      <c r="C667" s="133"/>
      <c r="D667" s="133"/>
      <c r="M667" s="133"/>
      <c r="N667" s="133"/>
      <c r="O667" s="133"/>
    </row>
    <row r="668" ht="14.25" customHeight="1">
      <c r="C668" s="133"/>
      <c r="D668" s="133"/>
      <c r="M668" s="133"/>
      <c r="N668" s="133"/>
      <c r="O668" s="133"/>
    </row>
    <row r="669" ht="14.25" customHeight="1">
      <c r="C669" s="133"/>
      <c r="D669" s="133"/>
      <c r="M669" s="133"/>
      <c r="N669" s="133"/>
      <c r="O669" s="133"/>
    </row>
    <row r="670" ht="14.25" customHeight="1">
      <c r="C670" s="133"/>
      <c r="D670" s="133"/>
      <c r="M670" s="133"/>
      <c r="N670" s="133"/>
      <c r="O670" s="133"/>
    </row>
    <row r="671" ht="14.25" customHeight="1">
      <c r="C671" s="133"/>
      <c r="D671" s="133"/>
      <c r="M671" s="133"/>
      <c r="N671" s="133"/>
      <c r="O671" s="133"/>
    </row>
    <row r="672" ht="14.25" customHeight="1">
      <c r="C672" s="133"/>
      <c r="D672" s="133"/>
      <c r="M672" s="133"/>
      <c r="N672" s="133"/>
      <c r="O672" s="133"/>
    </row>
    <row r="673" ht="14.25" customHeight="1">
      <c r="C673" s="133"/>
      <c r="D673" s="133"/>
      <c r="M673" s="133"/>
      <c r="N673" s="133"/>
      <c r="O673" s="133"/>
    </row>
    <row r="674" ht="14.25" customHeight="1">
      <c r="C674" s="133"/>
      <c r="D674" s="133"/>
      <c r="M674" s="133"/>
      <c r="N674" s="133"/>
      <c r="O674" s="133"/>
    </row>
    <row r="675" ht="14.25" customHeight="1">
      <c r="C675" s="133"/>
      <c r="D675" s="133"/>
      <c r="M675" s="133"/>
      <c r="N675" s="133"/>
      <c r="O675" s="133"/>
    </row>
    <row r="676" ht="14.25" customHeight="1">
      <c r="C676" s="133"/>
      <c r="D676" s="133"/>
      <c r="M676" s="133"/>
      <c r="N676" s="133"/>
      <c r="O676" s="133"/>
    </row>
    <row r="677" ht="14.25" customHeight="1">
      <c r="C677" s="133"/>
      <c r="D677" s="133"/>
      <c r="M677" s="133"/>
      <c r="N677" s="133"/>
      <c r="O677" s="133"/>
    </row>
    <row r="678" ht="14.25" customHeight="1">
      <c r="C678" s="133"/>
      <c r="D678" s="133"/>
      <c r="M678" s="133"/>
      <c r="N678" s="133"/>
      <c r="O678" s="133"/>
    </row>
    <row r="679" ht="14.25" customHeight="1">
      <c r="C679" s="133"/>
      <c r="D679" s="133"/>
      <c r="M679" s="133"/>
      <c r="N679" s="133"/>
      <c r="O679" s="133"/>
    </row>
    <row r="680" ht="14.25" customHeight="1">
      <c r="C680" s="133"/>
      <c r="D680" s="133"/>
      <c r="M680" s="133"/>
      <c r="N680" s="133"/>
      <c r="O680" s="133"/>
    </row>
    <row r="681" ht="14.25" customHeight="1">
      <c r="C681" s="133"/>
      <c r="D681" s="133"/>
      <c r="M681" s="133"/>
      <c r="N681" s="133"/>
      <c r="O681" s="133"/>
    </row>
    <row r="682" ht="14.25" customHeight="1">
      <c r="C682" s="133"/>
      <c r="D682" s="133"/>
      <c r="M682" s="133"/>
      <c r="N682" s="133"/>
      <c r="O682" s="133"/>
    </row>
    <row r="683" ht="14.25" customHeight="1">
      <c r="C683" s="133"/>
      <c r="D683" s="133"/>
      <c r="M683" s="133"/>
      <c r="N683" s="133"/>
      <c r="O683" s="133"/>
    </row>
    <row r="684" ht="14.25" customHeight="1">
      <c r="C684" s="133"/>
      <c r="D684" s="133"/>
      <c r="M684" s="133"/>
      <c r="N684" s="133"/>
      <c r="O684" s="133"/>
    </row>
    <row r="685" ht="14.25" customHeight="1">
      <c r="C685" s="133"/>
      <c r="D685" s="133"/>
      <c r="M685" s="133"/>
      <c r="N685" s="133"/>
      <c r="O685" s="133"/>
    </row>
    <row r="686" ht="14.25" customHeight="1">
      <c r="C686" s="133"/>
      <c r="D686" s="133"/>
      <c r="M686" s="133"/>
      <c r="N686" s="133"/>
      <c r="O686" s="133"/>
    </row>
    <row r="687" ht="14.25" customHeight="1">
      <c r="C687" s="133"/>
      <c r="D687" s="133"/>
      <c r="M687" s="133"/>
      <c r="N687" s="133"/>
      <c r="O687" s="133"/>
    </row>
    <row r="688" ht="14.25" customHeight="1">
      <c r="C688" s="133"/>
      <c r="D688" s="133"/>
      <c r="M688" s="133"/>
      <c r="N688" s="133"/>
      <c r="O688" s="133"/>
    </row>
    <row r="689" ht="14.25" customHeight="1">
      <c r="C689" s="133"/>
      <c r="D689" s="133"/>
      <c r="M689" s="133"/>
      <c r="N689" s="133"/>
      <c r="O689" s="133"/>
    </row>
    <row r="690" ht="14.25" customHeight="1">
      <c r="C690" s="133"/>
      <c r="D690" s="133"/>
      <c r="M690" s="133"/>
      <c r="N690" s="133"/>
      <c r="O690" s="133"/>
    </row>
    <row r="691" ht="14.25" customHeight="1">
      <c r="C691" s="133"/>
      <c r="D691" s="133"/>
      <c r="M691" s="133"/>
      <c r="N691" s="133"/>
      <c r="O691" s="133"/>
    </row>
    <row r="692" ht="14.25" customHeight="1">
      <c r="C692" s="133"/>
      <c r="D692" s="133"/>
      <c r="M692" s="133"/>
      <c r="N692" s="133"/>
      <c r="O692" s="133"/>
    </row>
    <row r="693" ht="14.25" customHeight="1">
      <c r="C693" s="133"/>
      <c r="D693" s="133"/>
      <c r="M693" s="133"/>
      <c r="N693" s="133"/>
      <c r="O693" s="133"/>
    </row>
    <row r="694" ht="14.25" customHeight="1">
      <c r="C694" s="133"/>
      <c r="D694" s="133"/>
      <c r="M694" s="133"/>
      <c r="N694" s="133"/>
      <c r="O694" s="133"/>
    </row>
    <row r="695" ht="14.25" customHeight="1">
      <c r="C695" s="133"/>
      <c r="D695" s="133"/>
      <c r="M695" s="133"/>
      <c r="N695" s="133"/>
      <c r="O695" s="133"/>
    </row>
    <row r="696" ht="14.25" customHeight="1">
      <c r="C696" s="133"/>
      <c r="D696" s="133"/>
      <c r="M696" s="133"/>
      <c r="N696" s="133"/>
      <c r="O696" s="133"/>
    </row>
    <row r="697" ht="14.25" customHeight="1">
      <c r="C697" s="133"/>
      <c r="D697" s="133"/>
      <c r="M697" s="133"/>
      <c r="N697" s="133"/>
      <c r="O697" s="133"/>
    </row>
    <row r="698" ht="14.25" customHeight="1">
      <c r="C698" s="133"/>
      <c r="D698" s="133"/>
      <c r="M698" s="133"/>
      <c r="N698" s="133"/>
      <c r="O698" s="133"/>
    </row>
    <row r="699" ht="14.25" customHeight="1">
      <c r="C699" s="133"/>
      <c r="D699" s="133"/>
      <c r="M699" s="133"/>
      <c r="N699" s="133"/>
      <c r="O699" s="133"/>
    </row>
    <row r="700" ht="14.25" customHeight="1">
      <c r="C700" s="133"/>
      <c r="D700" s="133"/>
      <c r="M700" s="133"/>
      <c r="N700" s="133"/>
      <c r="O700" s="133"/>
    </row>
    <row r="701" ht="14.25" customHeight="1">
      <c r="C701" s="133"/>
      <c r="D701" s="133"/>
      <c r="M701" s="133"/>
      <c r="N701" s="133"/>
      <c r="O701" s="133"/>
    </row>
    <row r="702" ht="14.25" customHeight="1">
      <c r="C702" s="133"/>
      <c r="D702" s="133"/>
      <c r="M702" s="133"/>
      <c r="N702" s="133"/>
      <c r="O702" s="133"/>
    </row>
    <row r="703" ht="14.25" customHeight="1">
      <c r="C703" s="133"/>
      <c r="D703" s="133"/>
      <c r="M703" s="133"/>
      <c r="N703" s="133"/>
      <c r="O703" s="133"/>
    </row>
    <row r="704" ht="14.25" customHeight="1">
      <c r="C704" s="133"/>
      <c r="D704" s="133"/>
      <c r="M704" s="133"/>
      <c r="N704" s="133"/>
      <c r="O704" s="133"/>
    </row>
    <row r="705" ht="14.25" customHeight="1">
      <c r="C705" s="133"/>
      <c r="D705" s="133"/>
      <c r="M705" s="133"/>
      <c r="N705" s="133"/>
      <c r="O705" s="133"/>
    </row>
    <row r="706" ht="14.25" customHeight="1">
      <c r="C706" s="133"/>
      <c r="D706" s="133"/>
      <c r="M706" s="133"/>
      <c r="N706" s="133"/>
      <c r="O706" s="133"/>
    </row>
    <row r="707" ht="14.25" customHeight="1">
      <c r="C707" s="133"/>
      <c r="D707" s="133"/>
      <c r="M707" s="133"/>
      <c r="N707" s="133"/>
      <c r="O707" s="133"/>
    </row>
    <row r="708" ht="14.25" customHeight="1">
      <c r="C708" s="133"/>
      <c r="D708" s="133"/>
      <c r="M708" s="133"/>
      <c r="N708" s="133"/>
      <c r="O708" s="133"/>
    </row>
    <row r="709" ht="14.25" customHeight="1">
      <c r="C709" s="133"/>
      <c r="D709" s="133"/>
      <c r="M709" s="133"/>
      <c r="N709" s="133"/>
      <c r="O709" s="133"/>
    </row>
    <row r="710" ht="14.25" customHeight="1">
      <c r="C710" s="133"/>
      <c r="D710" s="133"/>
      <c r="M710" s="133"/>
      <c r="N710" s="133"/>
      <c r="O710" s="133"/>
    </row>
    <row r="711" ht="14.25" customHeight="1">
      <c r="C711" s="133"/>
      <c r="D711" s="133"/>
      <c r="M711" s="133"/>
      <c r="N711" s="133"/>
      <c r="O711" s="133"/>
    </row>
    <row r="712" ht="14.25" customHeight="1">
      <c r="C712" s="133"/>
      <c r="D712" s="133"/>
      <c r="M712" s="133"/>
      <c r="N712" s="133"/>
      <c r="O712" s="133"/>
    </row>
    <row r="713" ht="14.25" customHeight="1">
      <c r="C713" s="133"/>
      <c r="D713" s="133"/>
      <c r="M713" s="133"/>
      <c r="N713" s="133"/>
      <c r="O713" s="133"/>
    </row>
    <row r="714" ht="14.25" customHeight="1">
      <c r="C714" s="133"/>
      <c r="D714" s="133"/>
      <c r="M714" s="133"/>
      <c r="N714" s="133"/>
      <c r="O714" s="133"/>
    </row>
    <row r="715" ht="14.25" customHeight="1">
      <c r="C715" s="133"/>
      <c r="D715" s="133"/>
      <c r="M715" s="133"/>
      <c r="N715" s="133"/>
      <c r="O715" s="133"/>
    </row>
    <row r="716" ht="14.25" customHeight="1">
      <c r="C716" s="133"/>
      <c r="D716" s="133"/>
      <c r="M716" s="133"/>
      <c r="N716" s="133"/>
      <c r="O716" s="133"/>
    </row>
    <row r="717" ht="14.25" customHeight="1">
      <c r="C717" s="133"/>
      <c r="D717" s="133"/>
      <c r="M717" s="133"/>
      <c r="N717" s="133"/>
      <c r="O717" s="133"/>
    </row>
    <row r="718" ht="14.25" customHeight="1">
      <c r="C718" s="133"/>
      <c r="D718" s="133"/>
      <c r="M718" s="133"/>
      <c r="N718" s="133"/>
      <c r="O718" s="133"/>
    </row>
    <row r="719" ht="14.25" customHeight="1">
      <c r="C719" s="133"/>
      <c r="D719" s="133"/>
      <c r="M719" s="133"/>
      <c r="N719" s="133"/>
      <c r="O719" s="133"/>
    </row>
    <row r="720" ht="14.25" customHeight="1">
      <c r="C720" s="133"/>
      <c r="D720" s="133"/>
      <c r="M720" s="133"/>
      <c r="N720" s="133"/>
      <c r="O720" s="133"/>
    </row>
    <row r="721" ht="14.25" customHeight="1">
      <c r="C721" s="133"/>
      <c r="D721" s="133"/>
      <c r="M721" s="133"/>
      <c r="N721" s="133"/>
      <c r="O721" s="133"/>
    </row>
    <row r="722" ht="14.25" customHeight="1">
      <c r="C722" s="133"/>
      <c r="D722" s="133"/>
      <c r="M722" s="133"/>
      <c r="N722" s="133"/>
      <c r="O722" s="133"/>
    </row>
    <row r="723" ht="14.25" customHeight="1">
      <c r="C723" s="133"/>
      <c r="D723" s="133"/>
      <c r="M723" s="133"/>
      <c r="N723" s="133"/>
      <c r="O723" s="133"/>
    </row>
    <row r="724" ht="14.25" customHeight="1">
      <c r="C724" s="133"/>
      <c r="D724" s="133"/>
      <c r="M724" s="133"/>
      <c r="N724" s="133"/>
      <c r="O724" s="133"/>
    </row>
    <row r="725" ht="14.25" customHeight="1">
      <c r="C725" s="133"/>
      <c r="D725" s="133"/>
      <c r="M725" s="133"/>
      <c r="N725" s="133"/>
      <c r="O725" s="133"/>
    </row>
    <row r="726" ht="14.25" customHeight="1">
      <c r="C726" s="133"/>
      <c r="D726" s="133"/>
      <c r="M726" s="133"/>
      <c r="N726" s="133"/>
      <c r="O726" s="133"/>
    </row>
    <row r="727" ht="14.25" customHeight="1">
      <c r="C727" s="133"/>
      <c r="D727" s="133"/>
      <c r="M727" s="133"/>
      <c r="N727" s="133"/>
      <c r="O727" s="133"/>
    </row>
    <row r="728" ht="14.25" customHeight="1">
      <c r="C728" s="133"/>
      <c r="D728" s="133"/>
      <c r="M728" s="133"/>
      <c r="N728" s="133"/>
      <c r="O728" s="133"/>
    </row>
    <row r="729" ht="14.25" customHeight="1">
      <c r="C729" s="133"/>
      <c r="D729" s="133"/>
      <c r="M729" s="133"/>
      <c r="N729" s="133"/>
      <c r="O729" s="133"/>
    </row>
    <row r="730" ht="14.25" customHeight="1">
      <c r="C730" s="133"/>
      <c r="D730" s="133"/>
      <c r="M730" s="133"/>
      <c r="N730" s="133"/>
      <c r="O730" s="133"/>
    </row>
    <row r="731" ht="14.25" customHeight="1">
      <c r="C731" s="133"/>
      <c r="D731" s="133"/>
      <c r="M731" s="133"/>
      <c r="N731" s="133"/>
      <c r="O731" s="133"/>
    </row>
    <row r="732" ht="14.25" customHeight="1">
      <c r="C732" s="133"/>
      <c r="D732" s="133"/>
      <c r="M732" s="133"/>
      <c r="N732" s="133"/>
      <c r="O732" s="133"/>
    </row>
    <row r="733" ht="14.25" customHeight="1">
      <c r="C733" s="133"/>
      <c r="D733" s="133"/>
      <c r="M733" s="133"/>
      <c r="N733" s="133"/>
      <c r="O733" s="133"/>
    </row>
    <row r="734" ht="14.25" customHeight="1">
      <c r="C734" s="133"/>
      <c r="D734" s="133"/>
      <c r="M734" s="133"/>
      <c r="N734" s="133"/>
      <c r="O734" s="133"/>
    </row>
    <row r="735" ht="14.25" customHeight="1">
      <c r="C735" s="133"/>
      <c r="D735" s="133"/>
      <c r="M735" s="133"/>
      <c r="N735" s="133"/>
      <c r="O735" s="133"/>
    </row>
    <row r="736" ht="14.25" customHeight="1">
      <c r="C736" s="133"/>
      <c r="D736" s="133"/>
      <c r="M736" s="133"/>
      <c r="N736" s="133"/>
      <c r="O736" s="133"/>
    </row>
    <row r="737" ht="14.25" customHeight="1">
      <c r="C737" s="133"/>
      <c r="D737" s="133"/>
      <c r="M737" s="133"/>
      <c r="N737" s="133"/>
      <c r="O737" s="133"/>
    </row>
    <row r="738" ht="14.25" customHeight="1">
      <c r="C738" s="133"/>
      <c r="D738" s="133"/>
      <c r="M738" s="133"/>
      <c r="N738" s="133"/>
      <c r="O738" s="133"/>
    </row>
    <row r="739" ht="14.25" customHeight="1">
      <c r="C739" s="133"/>
      <c r="D739" s="133"/>
      <c r="M739" s="133"/>
      <c r="N739" s="133"/>
      <c r="O739" s="133"/>
    </row>
    <row r="740" ht="14.25" customHeight="1">
      <c r="C740" s="133"/>
      <c r="D740" s="133"/>
      <c r="M740" s="133"/>
      <c r="N740" s="133"/>
      <c r="O740" s="133"/>
    </row>
    <row r="741" ht="14.25" customHeight="1">
      <c r="C741" s="133"/>
      <c r="D741" s="133"/>
      <c r="M741" s="133"/>
      <c r="N741" s="133"/>
      <c r="O741" s="133"/>
    </row>
    <row r="742" ht="14.25" customHeight="1">
      <c r="C742" s="133"/>
      <c r="D742" s="133"/>
      <c r="M742" s="133"/>
      <c r="N742" s="133"/>
      <c r="O742" s="133"/>
    </row>
    <row r="743" ht="14.25" customHeight="1">
      <c r="C743" s="133"/>
      <c r="D743" s="133"/>
      <c r="M743" s="133"/>
      <c r="N743" s="133"/>
      <c r="O743" s="133"/>
    </row>
    <row r="744" ht="14.25" customHeight="1">
      <c r="C744" s="133"/>
      <c r="D744" s="133"/>
      <c r="M744" s="133"/>
      <c r="N744" s="133"/>
      <c r="O744" s="133"/>
    </row>
    <row r="745" ht="14.25" customHeight="1">
      <c r="C745" s="133"/>
      <c r="D745" s="133"/>
      <c r="M745" s="133"/>
      <c r="N745" s="133"/>
      <c r="O745" s="133"/>
    </row>
    <row r="746" ht="14.25" customHeight="1">
      <c r="C746" s="133"/>
      <c r="D746" s="133"/>
      <c r="M746" s="133"/>
      <c r="N746" s="133"/>
      <c r="O746" s="133"/>
    </row>
    <row r="747" ht="14.25" customHeight="1">
      <c r="C747" s="133"/>
      <c r="D747" s="133"/>
      <c r="M747" s="133"/>
      <c r="N747" s="133"/>
      <c r="O747" s="133"/>
    </row>
    <row r="748" ht="14.25" customHeight="1">
      <c r="C748" s="133"/>
      <c r="D748" s="133"/>
      <c r="M748" s="133"/>
      <c r="N748" s="133"/>
      <c r="O748" s="133"/>
    </row>
    <row r="749" ht="14.25" customHeight="1">
      <c r="C749" s="133"/>
      <c r="D749" s="133"/>
      <c r="M749" s="133"/>
      <c r="N749" s="133"/>
      <c r="O749" s="133"/>
    </row>
    <row r="750" ht="14.25" customHeight="1">
      <c r="C750" s="133"/>
      <c r="D750" s="133"/>
      <c r="M750" s="133"/>
      <c r="N750" s="133"/>
      <c r="O750" s="133"/>
    </row>
    <row r="751" ht="14.25" customHeight="1">
      <c r="C751" s="133"/>
      <c r="D751" s="133"/>
      <c r="M751" s="133"/>
      <c r="N751" s="133"/>
      <c r="O751" s="133"/>
    </row>
    <row r="752" ht="14.25" customHeight="1">
      <c r="C752" s="133"/>
      <c r="D752" s="133"/>
      <c r="M752" s="133"/>
      <c r="N752" s="133"/>
      <c r="O752" s="133"/>
    </row>
    <row r="753" ht="14.25" customHeight="1">
      <c r="C753" s="133"/>
      <c r="D753" s="133"/>
      <c r="M753" s="133"/>
      <c r="N753" s="133"/>
      <c r="O753" s="133"/>
    </row>
    <row r="754" ht="14.25" customHeight="1">
      <c r="C754" s="133"/>
      <c r="D754" s="133"/>
      <c r="M754" s="133"/>
      <c r="N754" s="133"/>
      <c r="O754" s="133"/>
    </row>
    <row r="755" ht="14.25" customHeight="1">
      <c r="C755" s="133"/>
      <c r="D755" s="133"/>
      <c r="M755" s="133"/>
      <c r="N755" s="133"/>
      <c r="O755" s="133"/>
    </row>
    <row r="756" ht="14.25" customHeight="1">
      <c r="C756" s="133"/>
      <c r="D756" s="133"/>
      <c r="M756" s="133"/>
      <c r="N756" s="133"/>
      <c r="O756" s="133"/>
    </row>
    <row r="757" ht="14.25" customHeight="1">
      <c r="C757" s="133"/>
      <c r="D757" s="133"/>
      <c r="M757" s="133"/>
      <c r="N757" s="133"/>
      <c r="O757" s="133"/>
    </row>
    <row r="758" ht="14.25" customHeight="1">
      <c r="C758" s="133"/>
      <c r="D758" s="133"/>
      <c r="M758" s="133"/>
      <c r="N758" s="133"/>
      <c r="O758" s="133"/>
    </row>
    <row r="759" ht="14.25" customHeight="1">
      <c r="C759" s="133"/>
      <c r="D759" s="133"/>
      <c r="M759" s="133"/>
      <c r="N759" s="133"/>
      <c r="O759" s="133"/>
    </row>
    <row r="760" ht="14.25" customHeight="1">
      <c r="C760" s="133"/>
      <c r="D760" s="133"/>
      <c r="M760" s="133"/>
      <c r="N760" s="133"/>
      <c r="O760" s="133"/>
    </row>
    <row r="761" ht="14.25" customHeight="1">
      <c r="C761" s="133"/>
      <c r="D761" s="133"/>
      <c r="M761" s="133"/>
      <c r="N761" s="133"/>
      <c r="O761" s="133"/>
    </row>
    <row r="762" ht="14.25" customHeight="1">
      <c r="C762" s="133"/>
      <c r="D762" s="133"/>
      <c r="M762" s="133"/>
      <c r="N762" s="133"/>
      <c r="O762" s="133"/>
    </row>
    <row r="763" ht="14.25" customHeight="1">
      <c r="C763" s="133"/>
      <c r="D763" s="133"/>
      <c r="M763" s="133"/>
      <c r="N763" s="133"/>
      <c r="O763" s="133"/>
    </row>
    <row r="764" ht="14.25" customHeight="1">
      <c r="C764" s="133"/>
      <c r="D764" s="133"/>
      <c r="M764" s="133"/>
      <c r="N764" s="133"/>
      <c r="O764" s="133"/>
    </row>
    <row r="765" ht="14.25" customHeight="1">
      <c r="C765" s="133"/>
      <c r="D765" s="133"/>
      <c r="M765" s="133"/>
      <c r="N765" s="133"/>
      <c r="O765" s="133"/>
    </row>
    <row r="766" ht="14.25" customHeight="1">
      <c r="C766" s="133"/>
      <c r="D766" s="133"/>
      <c r="M766" s="133"/>
      <c r="N766" s="133"/>
      <c r="O766" s="133"/>
    </row>
    <row r="767" ht="14.25" customHeight="1">
      <c r="C767" s="133"/>
      <c r="D767" s="133"/>
      <c r="M767" s="133"/>
      <c r="N767" s="133"/>
      <c r="O767" s="133"/>
    </row>
    <row r="768" ht="14.25" customHeight="1">
      <c r="C768" s="133"/>
      <c r="D768" s="133"/>
      <c r="M768" s="133"/>
      <c r="N768" s="133"/>
      <c r="O768" s="133"/>
    </row>
    <row r="769" ht="14.25" customHeight="1">
      <c r="C769" s="133"/>
      <c r="D769" s="133"/>
      <c r="M769" s="133"/>
      <c r="N769" s="133"/>
      <c r="O769" s="133"/>
    </row>
    <row r="770" ht="14.25" customHeight="1">
      <c r="C770" s="133"/>
      <c r="D770" s="133"/>
      <c r="M770" s="133"/>
      <c r="N770" s="133"/>
      <c r="O770" s="133"/>
    </row>
    <row r="771" ht="14.25" customHeight="1">
      <c r="C771" s="133"/>
      <c r="D771" s="133"/>
      <c r="M771" s="133"/>
      <c r="N771" s="133"/>
      <c r="O771" s="133"/>
    </row>
    <row r="772" ht="14.25" customHeight="1">
      <c r="C772" s="133"/>
      <c r="D772" s="133"/>
      <c r="M772" s="133"/>
      <c r="N772" s="133"/>
      <c r="O772" s="133"/>
    </row>
    <row r="773" ht="14.25" customHeight="1">
      <c r="C773" s="133"/>
      <c r="D773" s="133"/>
      <c r="M773" s="133"/>
      <c r="N773" s="133"/>
      <c r="O773" s="133"/>
    </row>
    <row r="774" ht="14.25" customHeight="1">
      <c r="C774" s="133"/>
      <c r="D774" s="133"/>
      <c r="M774" s="133"/>
      <c r="N774" s="133"/>
      <c r="O774" s="133"/>
    </row>
    <row r="775" ht="14.25" customHeight="1">
      <c r="C775" s="133"/>
      <c r="D775" s="133"/>
      <c r="M775" s="133"/>
      <c r="N775" s="133"/>
      <c r="O775" s="133"/>
    </row>
    <row r="776" ht="14.25" customHeight="1">
      <c r="C776" s="133"/>
      <c r="D776" s="133"/>
      <c r="M776" s="133"/>
      <c r="N776" s="133"/>
      <c r="O776" s="133"/>
    </row>
    <row r="777" ht="14.25" customHeight="1">
      <c r="C777" s="133"/>
      <c r="D777" s="133"/>
      <c r="M777" s="133"/>
      <c r="N777" s="133"/>
      <c r="O777" s="133"/>
    </row>
    <row r="778" ht="14.25" customHeight="1">
      <c r="C778" s="133"/>
      <c r="D778" s="133"/>
      <c r="M778" s="133"/>
      <c r="N778" s="133"/>
      <c r="O778" s="133"/>
    </row>
    <row r="779" ht="14.25" customHeight="1">
      <c r="C779" s="133"/>
      <c r="D779" s="133"/>
      <c r="M779" s="133"/>
      <c r="N779" s="133"/>
      <c r="O779" s="133"/>
    </row>
    <row r="780" ht="14.25" customHeight="1">
      <c r="C780" s="133"/>
      <c r="D780" s="133"/>
      <c r="M780" s="133"/>
      <c r="N780" s="133"/>
      <c r="O780" s="133"/>
    </row>
    <row r="781" ht="14.25" customHeight="1">
      <c r="C781" s="133"/>
      <c r="D781" s="133"/>
      <c r="M781" s="133"/>
      <c r="N781" s="133"/>
      <c r="O781" s="133"/>
    </row>
    <row r="782" ht="14.25" customHeight="1">
      <c r="C782" s="133"/>
      <c r="D782" s="133"/>
      <c r="M782" s="133"/>
      <c r="N782" s="133"/>
      <c r="O782" s="133"/>
    </row>
    <row r="783" ht="14.25" customHeight="1">
      <c r="C783" s="133"/>
      <c r="D783" s="133"/>
      <c r="M783" s="133"/>
      <c r="N783" s="133"/>
      <c r="O783" s="133"/>
    </row>
    <row r="784" ht="14.25" customHeight="1">
      <c r="C784" s="133"/>
      <c r="D784" s="133"/>
      <c r="M784" s="133"/>
      <c r="N784" s="133"/>
      <c r="O784" s="133"/>
    </row>
    <row r="785" ht="14.25" customHeight="1">
      <c r="C785" s="133"/>
      <c r="D785" s="133"/>
      <c r="M785" s="133"/>
      <c r="N785" s="133"/>
      <c r="O785" s="133"/>
    </row>
    <row r="786" ht="14.25" customHeight="1">
      <c r="C786" s="133"/>
      <c r="D786" s="133"/>
      <c r="M786" s="133"/>
      <c r="N786" s="133"/>
      <c r="O786" s="133"/>
    </row>
    <row r="787" ht="14.25" customHeight="1">
      <c r="C787" s="133"/>
      <c r="D787" s="133"/>
      <c r="M787" s="133"/>
      <c r="N787" s="133"/>
      <c r="O787" s="133"/>
    </row>
    <row r="788" ht="14.25" customHeight="1">
      <c r="C788" s="133"/>
      <c r="D788" s="133"/>
      <c r="M788" s="133"/>
      <c r="N788" s="133"/>
      <c r="O788" s="133"/>
    </row>
    <row r="789" ht="14.25" customHeight="1">
      <c r="C789" s="133"/>
      <c r="D789" s="133"/>
      <c r="M789" s="133"/>
      <c r="N789" s="133"/>
      <c r="O789" s="133"/>
    </row>
    <row r="790" ht="14.25" customHeight="1">
      <c r="C790" s="133"/>
      <c r="D790" s="133"/>
      <c r="M790" s="133"/>
      <c r="N790" s="133"/>
      <c r="O790" s="133"/>
    </row>
    <row r="791" ht="14.25" customHeight="1">
      <c r="C791" s="133"/>
      <c r="D791" s="133"/>
      <c r="M791" s="133"/>
      <c r="N791" s="133"/>
      <c r="O791" s="133"/>
    </row>
    <row r="792" ht="14.25" customHeight="1">
      <c r="C792" s="133"/>
      <c r="D792" s="133"/>
      <c r="M792" s="133"/>
      <c r="N792" s="133"/>
      <c r="O792" s="133"/>
    </row>
    <row r="793" ht="14.25" customHeight="1">
      <c r="C793" s="133"/>
      <c r="D793" s="133"/>
      <c r="M793" s="133"/>
      <c r="N793" s="133"/>
      <c r="O793" s="133"/>
    </row>
    <row r="794" ht="14.25" customHeight="1">
      <c r="C794" s="133"/>
      <c r="D794" s="133"/>
      <c r="M794" s="133"/>
      <c r="N794" s="133"/>
      <c r="O794" s="133"/>
    </row>
    <row r="795" ht="14.25" customHeight="1">
      <c r="C795" s="133"/>
      <c r="D795" s="133"/>
      <c r="M795" s="133"/>
      <c r="N795" s="133"/>
      <c r="O795" s="133"/>
    </row>
    <row r="796" ht="14.25" customHeight="1">
      <c r="C796" s="133"/>
      <c r="D796" s="133"/>
      <c r="M796" s="133"/>
      <c r="N796" s="133"/>
      <c r="O796" s="133"/>
    </row>
    <row r="797" ht="14.25" customHeight="1">
      <c r="C797" s="133"/>
      <c r="D797" s="133"/>
      <c r="M797" s="133"/>
      <c r="N797" s="133"/>
      <c r="O797" s="133"/>
    </row>
    <row r="798" ht="14.25" customHeight="1">
      <c r="C798" s="133"/>
      <c r="D798" s="133"/>
      <c r="M798" s="133"/>
      <c r="N798" s="133"/>
      <c r="O798" s="133"/>
    </row>
    <row r="799" ht="14.25" customHeight="1">
      <c r="C799" s="133"/>
      <c r="D799" s="133"/>
      <c r="M799" s="133"/>
      <c r="N799" s="133"/>
      <c r="O799" s="133"/>
    </row>
    <row r="800" ht="14.25" customHeight="1">
      <c r="C800" s="133"/>
      <c r="D800" s="133"/>
      <c r="M800" s="133"/>
      <c r="N800" s="133"/>
      <c r="O800" s="133"/>
    </row>
    <row r="801" ht="14.25" customHeight="1">
      <c r="C801" s="133"/>
      <c r="D801" s="133"/>
      <c r="M801" s="133"/>
      <c r="N801" s="133"/>
      <c r="O801" s="133"/>
    </row>
    <row r="802" ht="14.25" customHeight="1">
      <c r="C802" s="133"/>
      <c r="D802" s="133"/>
      <c r="M802" s="133"/>
      <c r="N802" s="133"/>
      <c r="O802" s="133"/>
    </row>
    <row r="803" ht="14.25" customHeight="1">
      <c r="C803" s="133"/>
      <c r="D803" s="133"/>
      <c r="M803" s="133"/>
      <c r="N803" s="133"/>
      <c r="O803" s="133"/>
    </row>
    <row r="804" ht="14.25" customHeight="1">
      <c r="C804" s="133"/>
      <c r="D804" s="133"/>
      <c r="M804" s="133"/>
      <c r="N804" s="133"/>
      <c r="O804" s="133"/>
    </row>
    <row r="805" ht="14.25" customHeight="1">
      <c r="C805" s="133"/>
      <c r="D805" s="133"/>
      <c r="M805" s="133"/>
      <c r="N805" s="133"/>
      <c r="O805" s="133"/>
    </row>
    <row r="806" ht="14.25" customHeight="1">
      <c r="C806" s="133"/>
      <c r="D806" s="133"/>
      <c r="M806" s="133"/>
      <c r="N806" s="133"/>
      <c r="O806" s="133"/>
    </row>
    <row r="807" ht="14.25" customHeight="1">
      <c r="C807" s="133"/>
      <c r="D807" s="133"/>
      <c r="M807" s="133"/>
      <c r="N807" s="133"/>
      <c r="O807" s="133"/>
    </row>
    <row r="808" ht="14.25" customHeight="1">
      <c r="C808" s="133"/>
      <c r="D808" s="133"/>
      <c r="M808" s="133"/>
      <c r="N808" s="133"/>
      <c r="O808" s="133"/>
    </row>
    <row r="809" ht="14.25" customHeight="1">
      <c r="C809" s="133"/>
      <c r="D809" s="133"/>
      <c r="M809" s="133"/>
      <c r="N809" s="133"/>
      <c r="O809" s="133"/>
    </row>
    <row r="810" ht="14.25" customHeight="1">
      <c r="C810" s="133"/>
      <c r="D810" s="133"/>
      <c r="M810" s="133"/>
      <c r="N810" s="133"/>
      <c r="O810" s="133"/>
    </row>
    <row r="811" ht="14.25" customHeight="1">
      <c r="C811" s="133"/>
      <c r="D811" s="133"/>
      <c r="M811" s="133"/>
      <c r="N811" s="133"/>
      <c r="O811" s="133"/>
    </row>
    <row r="812" ht="14.25" customHeight="1">
      <c r="C812" s="133"/>
      <c r="D812" s="133"/>
      <c r="M812" s="133"/>
      <c r="N812" s="133"/>
      <c r="O812" s="133"/>
    </row>
    <row r="813" ht="14.25" customHeight="1">
      <c r="C813" s="133"/>
      <c r="D813" s="133"/>
      <c r="M813" s="133"/>
      <c r="N813" s="133"/>
      <c r="O813" s="133"/>
    </row>
    <row r="814" ht="14.25" customHeight="1">
      <c r="C814" s="133"/>
      <c r="D814" s="133"/>
      <c r="M814" s="133"/>
      <c r="N814" s="133"/>
      <c r="O814" s="133"/>
    </row>
    <row r="815" ht="14.25" customHeight="1">
      <c r="C815" s="133"/>
      <c r="D815" s="133"/>
      <c r="M815" s="133"/>
      <c r="N815" s="133"/>
      <c r="O815" s="133"/>
    </row>
    <row r="816" ht="14.25" customHeight="1">
      <c r="C816" s="133"/>
      <c r="D816" s="133"/>
      <c r="M816" s="133"/>
      <c r="N816" s="133"/>
      <c r="O816" s="133"/>
    </row>
    <row r="817" ht="14.25" customHeight="1">
      <c r="C817" s="133"/>
      <c r="D817" s="133"/>
      <c r="M817" s="133"/>
      <c r="N817" s="133"/>
      <c r="O817" s="133"/>
    </row>
    <row r="818" ht="14.25" customHeight="1">
      <c r="C818" s="133"/>
      <c r="D818" s="133"/>
      <c r="M818" s="133"/>
      <c r="N818" s="133"/>
      <c r="O818" s="133"/>
    </row>
    <row r="819" ht="14.25" customHeight="1">
      <c r="C819" s="133"/>
      <c r="D819" s="133"/>
      <c r="M819" s="133"/>
      <c r="N819" s="133"/>
      <c r="O819" s="133"/>
    </row>
    <row r="820" ht="14.25" customHeight="1">
      <c r="C820" s="133"/>
      <c r="D820" s="133"/>
      <c r="M820" s="133"/>
      <c r="N820" s="133"/>
      <c r="O820" s="133"/>
    </row>
    <row r="821" ht="14.25" customHeight="1">
      <c r="C821" s="133"/>
      <c r="D821" s="133"/>
      <c r="M821" s="133"/>
      <c r="N821" s="133"/>
      <c r="O821" s="133"/>
    </row>
    <row r="822" ht="14.25" customHeight="1">
      <c r="C822" s="133"/>
      <c r="D822" s="133"/>
      <c r="M822" s="133"/>
      <c r="N822" s="133"/>
      <c r="O822" s="133"/>
    </row>
    <row r="823" ht="14.25" customHeight="1">
      <c r="C823" s="133"/>
      <c r="D823" s="133"/>
      <c r="M823" s="133"/>
      <c r="N823" s="133"/>
      <c r="O823" s="133"/>
    </row>
    <row r="824" ht="14.25" customHeight="1">
      <c r="C824" s="133"/>
      <c r="D824" s="133"/>
      <c r="M824" s="133"/>
      <c r="N824" s="133"/>
      <c r="O824" s="133"/>
    </row>
    <row r="825" ht="14.25" customHeight="1">
      <c r="C825" s="133"/>
      <c r="D825" s="133"/>
      <c r="M825" s="133"/>
      <c r="N825" s="133"/>
      <c r="O825" s="133"/>
    </row>
    <row r="826" ht="14.25" customHeight="1">
      <c r="C826" s="133"/>
      <c r="D826" s="133"/>
      <c r="M826" s="133"/>
      <c r="N826" s="133"/>
      <c r="O826" s="133"/>
    </row>
    <row r="827" ht="14.25" customHeight="1">
      <c r="C827" s="133"/>
      <c r="D827" s="133"/>
      <c r="M827" s="133"/>
      <c r="N827" s="133"/>
      <c r="O827" s="133"/>
    </row>
    <row r="828" ht="14.25" customHeight="1">
      <c r="C828" s="133"/>
      <c r="D828" s="133"/>
      <c r="M828" s="133"/>
      <c r="N828" s="133"/>
      <c r="O828" s="133"/>
    </row>
    <row r="829" ht="14.25" customHeight="1">
      <c r="C829" s="133"/>
      <c r="D829" s="133"/>
      <c r="M829" s="133"/>
      <c r="N829" s="133"/>
      <c r="O829" s="133"/>
    </row>
    <row r="830" ht="14.25" customHeight="1">
      <c r="C830" s="133"/>
      <c r="D830" s="133"/>
      <c r="M830" s="133"/>
      <c r="N830" s="133"/>
      <c r="O830" s="133"/>
    </row>
    <row r="831" ht="14.25" customHeight="1">
      <c r="C831" s="133"/>
      <c r="D831" s="133"/>
      <c r="M831" s="133"/>
      <c r="N831" s="133"/>
      <c r="O831" s="133"/>
    </row>
    <row r="832" ht="14.25" customHeight="1">
      <c r="C832" s="133"/>
      <c r="D832" s="133"/>
      <c r="M832" s="133"/>
      <c r="N832" s="133"/>
      <c r="O832" s="133"/>
    </row>
    <row r="833" ht="14.25" customHeight="1">
      <c r="C833" s="133"/>
      <c r="D833" s="133"/>
      <c r="M833" s="133"/>
      <c r="N833" s="133"/>
      <c r="O833" s="133"/>
    </row>
    <row r="834" ht="14.25" customHeight="1">
      <c r="C834" s="133"/>
      <c r="D834" s="133"/>
      <c r="M834" s="133"/>
      <c r="N834" s="133"/>
      <c r="O834" s="133"/>
    </row>
    <row r="835" ht="14.25" customHeight="1">
      <c r="C835" s="133"/>
      <c r="D835" s="133"/>
      <c r="M835" s="133"/>
      <c r="N835" s="133"/>
      <c r="O835" s="133"/>
    </row>
    <row r="836" ht="14.25" customHeight="1">
      <c r="C836" s="133"/>
      <c r="D836" s="133"/>
      <c r="M836" s="133"/>
      <c r="N836" s="133"/>
      <c r="O836" s="133"/>
    </row>
    <row r="837" ht="14.25" customHeight="1">
      <c r="C837" s="133"/>
      <c r="D837" s="133"/>
      <c r="M837" s="133"/>
      <c r="N837" s="133"/>
      <c r="O837" s="133"/>
    </row>
    <row r="838" ht="14.25" customHeight="1">
      <c r="C838" s="133"/>
      <c r="D838" s="133"/>
      <c r="M838" s="133"/>
      <c r="N838" s="133"/>
      <c r="O838" s="133"/>
    </row>
    <row r="839" ht="14.25" customHeight="1">
      <c r="C839" s="133"/>
      <c r="D839" s="133"/>
      <c r="M839" s="133"/>
      <c r="N839" s="133"/>
      <c r="O839" s="133"/>
    </row>
    <row r="840" ht="14.25" customHeight="1">
      <c r="C840" s="133"/>
      <c r="D840" s="133"/>
      <c r="M840" s="133"/>
      <c r="N840" s="133"/>
      <c r="O840" s="133"/>
    </row>
    <row r="841" ht="14.25" customHeight="1">
      <c r="C841" s="133"/>
      <c r="D841" s="133"/>
      <c r="M841" s="133"/>
      <c r="N841" s="133"/>
      <c r="O841" s="133"/>
    </row>
    <row r="842" ht="14.25" customHeight="1">
      <c r="C842" s="133"/>
      <c r="D842" s="133"/>
      <c r="M842" s="133"/>
      <c r="N842" s="133"/>
      <c r="O842" s="133"/>
    </row>
    <row r="843" ht="14.25" customHeight="1">
      <c r="C843" s="133"/>
      <c r="D843" s="133"/>
      <c r="M843" s="133"/>
      <c r="N843" s="133"/>
      <c r="O843" s="133"/>
    </row>
    <row r="844" ht="14.25" customHeight="1">
      <c r="C844" s="133"/>
      <c r="D844" s="133"/>
      <c r="M844" s="133"/>
      <c r="N844" s="133"/>
      <c r="O844" s="133"/>
    </row>
    <row r="845" ht="14.25" customHeight="1">
      <c r="C845" s="133"/>
      <c r="D845" s="133"/>
      <c r="M845" s="133"/>
      <c r="N845" s="133"/>
      <c r="O845" s="133"/>
    </row>
    <row r="846" ht="14.25" customHeight="1">
      <c r="C846" s="133"/>
      <c r="D846" s="133"/>
      <c r="M846" s="133"/>
      <c r="N846" s="133"/>
      <c r="O846" s="133"/>
    </row>
    <row r="847" ht="14.25" customHeight="1">
      <c r="C847" s="133"/>
      <c r="D847" s="133"/>
      <c r="M847" s="133"/>
      <c r="N847" s="133"/>
      <c r="O847" s="133"/>
    </row>
    <row r="848" ht="14.25" customHeight="1">
      <c r="C848" s="133"/>
      <c r="D848" s="133"/>
      <c r="M848" s="133"/>
      <c r="N848" s="133"/>
      <c r="O848" s="133"/>
    </row>
    <row r="849" ht="14.25" customHeight="1">
      <c r="C849" s="133"/>
      <c r="D849" s="133"/>
      <c r="M849" s="133"/>
      <c r="N849" s="133"/>
      <c r="O849" s="133"/>
    </row>
    <row r="850" ht="14.25" customHeight="1">
      <c r="C850" s="133"/>
      <c r="D850" s="133"/>
      <c r="M850" s="133"/>
      <c r="N850" s="133"/>
      <c r="O850" s="133"/>
    </row>
    <row r="851" ht="14.25" customHeight="1">
      <c r="C851" s="133"/>
      <c r="D851" s="133"/>
      <c r="M851" s="133"/>
      <c r="N851" s="133"/>
      <c r="O851" s="133"/>
    </row>
    <row r="852" ht="14.25" customHeight="1">
      <c r="C852" s="133"/>
      <c r="D852" s="133"/>
      <c r="M852" s="133"/>
      <c r="N852" s="133"/>
      <c r="O852" s="133"/>
    </row>
    <row r="853" ht="14.25" customHeight="1">
      <c r="C853" s="133"/>
      <c r="D853" s="133"/>
      <c r="M853" s="133"/>
      <c r="N853" s="133"/>
      <c r="O853" s="133"/>
    </row>
    <row r="854" ht="14.25" customHeight="1">
      <c r="C854" s="133"/>
      <c r="D854" s="133"/>
      <c r="M854" s="133"/>
      <c r="N854" s="133"/>
      <c r="O854" s="133"/>
    </row>
    <row r="855" ht="14.25" customHeight="1">
      <c r="C855" s="133"/>
      <c r="D855" s="133"/>
      <c r="M855" s="133"/>
      <c r="N855" s="133"/>
      <c r="O855" s="133"/>
    </row>
    <row r="856" ht="14.25" customHeight="1">
      <c r="C856" s="133"/>
      <c r="D856" s="133"/>
      <c r="M856" s="133"/>
      <c r="N856" s="133"/>
      <c r="O856" s="133"/>
    </row>
    <row r="857" ht="14.25" customHeight="1">
      <c r="C857" s="133"/>
      <c r="D857" s="133"/>
      <c r="M857" s="133"/>
      <c r="N857" s="133"/>
      <c r="O857" s="133"/>
    </row>
    <row r="858" ht="14.25" customHeight="1">
      <c r="C858" s="133"/>
      <c r="D858" s="133"/>
      <c r="M858" s="133"/>
      <c r="N858" s="133"/>
      <c r="O858" s="133"/>
    </row>
    <row r="859" ht="14.25" customHeight="1">
      <c r="C859" s="133"/>
      <c r="D859" s="133"/>
      <c r="M859" s="133"/>
      <c r="N859" s="133"/>
      <c r="O859" s="133"/>
    </row>
    <row r="860" ht="14.25" customHeight="1">
      <c r="C860" s="133"/>
      <c r="D860" s="133"/>
      <c r="M860" s="133"/>
      <c r="N860" s="133"/>
      <c r="O860" s="133"/>
    </row>
    <row r="861" ht="14.25" customHeight="1">
      <c r="C861" s="133"/>
      <c r="D861" s="133"/>
      <c r="M861" s="133"/>
      <c r="N861" s="133"/>
      <c r="O861" s="133"/>
    </row>
    <row r="862" ht="14.25" customHeight="1">
      <c r="C862" s="133"/>
      <c r="D862" s="133"/>
      <c r="M862" s="133"/>
      <c r="N862" s="133"/>
      <c r="O862" s="133"/>
    </row>
    <row r="863" ht="14.25" customHeight="1">
      <c r="C863" s="133"/>
      <c r="D863" s="133"/>
      <c r="M863" s="133"/>
      <c r="N863" s="133"/>
      <c r="O863" s="133"/>
    </row>
    <row r="864" ht="14.25" customHeight="1">
      <c r="C864" s="133"/>
      <c r="D864" s="133"/>
      <c r="M864" s="133"/>
      <c r="N864" s="133"/>
      <c r="O864" s="133"/>
    </row>
    <row r="865" ht="14.25" customHeight="1">
      <c r="C865" s="133"/>
      <c r="D865" s="133"/>
      <c r="M865" s="133"/>
      <c r="N865" s="133"/>
      <c r="O865" s="133"/>
    </row>
    <row r="866" ht="14.25" customHeight="1">
      <c r="C866" s="133"/>
      <c r="D866" s="133"/>
      <c r="M866" s="133"/>
      <c r="N866" s="133"/>
      <c r="O866" s="133"/>
    </row>
    <row r="867" ht="14.25" customHeight="1">
      <c r="C867" s="133"/>
      <c r="D867" s="133"/>
      <c r="M867" s="133"/>
      <c r="N867" s="133"/>
      <c r="O867" s="133"/>
    </row>
    <row r="868" ht="14.25" customHeight="1">
      <c r="C868" s="133"/>
      <c r="D868" s="133"/>
      <c r="M868" s="133"/>
      <c r="N868" s="133"/>
      <c r="O868" s="133"/>
    </row>
    <row r="869" ht="14.25" customHeight="1">
      <c r="C869" s="133"/>
      <c r="D869" s="133"/>
      <c r="M869" s="133"/>
      <c r="N869" s="133"/>
      <c r="O869" s="133"/>
    </row>
    <row r="870" ht="14.25" customHeight="1">
      <c r="C870" s="133"/>
      <c r="D870" s="133"/>
      <c r="M870" s="133"/>
      <c r="N870" s="133"/>
      <c r="O870" s="133"/>
    </row>
    <row r="871" ht="14.25" customHeight="1">
      <c r="C871" s="133"/>
      <c r="D871" s="133"/>
      <c r="M871" s="133"/>
      <c r="N871" s="133"/>
      <c r="O871" s="133"/>
    </row>
    <row r="872" ht="14.25" customHeight="1">
      <c r="C872" s="133"/>
      <c r="D872" s="133"/>
      <c r="M872" s="133"/>
      <c r="N872" s="133"/>
      <c r="O872" s="133"/>
    </row>
    <row r="873" ht="14.25" customHeight="1">
      <c r="C873" s="133"/>
      <c r="D873" s="133"/>
      <c r="M873" s="133"/>
      <c r="N873" s="133"/>
      <c r="O873" s="133"/>
    </row>
    <row r="874" ht="14.25" customHeight="1">
      <c r="C874" s="133"/>
      <c r="D874" s="133"/>
      <c r="M874" s="133"/>
      <c r="N874" s="133"/>
      <c r="O874" s="133"/>
    </row>
    <row r="875" ht="14.25" customHeight="1">
      <c r="C875" s="133"/>
      <c r="D875" s="133"/>
      <c r="M875" s="133"/>
      <c r="N875" s="133"/>
      <c r="O875" s="133"/>
    </row>
    <row r="876" ht="14.25" customHeight="1">
      <c r="C876" s="133"/>
      <c r="D876" s="133"/>
      <c r="M876" s="133"/>
      <c r="N876" s="133"/>
      <c r="O876" s="133"/>
    </row>
    <row r="877" ht="14.25" customHeight="1">
      <c r="C877" s="133"/>
      <c r="D877" s="133"/>
      <c r="M877" s="133"/>
      <c r="N877" s="133"/>
      <c r="O877" s="133"/>
    </row>
    <row r="878" ht="14.25" customHeight="1">
      <c r="C878" s="133"/>
      <c r="D878" s="133"/>
      <c r="M878" s="133"/>
      <c r="N878" s="133"/>
      <c r="O878" s="133"/>
    </row>
    <row r="879" ht="14.25" customHeight="1">
      <c r="C879" s="133"/>
      <c r="D879" s="133"/>
      <c r="M879" s="133"/>
      <c r="N879" s="133"/>
      <c r="O879" s="133"/>
    </row>
    <row r="880" ht="14.25" customHeight="1">
      <c r="C880" s="133"/>
      <c r="D880" s="133"/>
      <c r="M880" s="133"/>
      <c r="N880" s="133"/>
      <c r="O880" s="133"/>
    </row>
    <row r="881" ht="14.25" customHeight="1">
      <c r="C881" s="133"/>
      <c r="D881" s="133"/>
      <c r="M881" s="133"/>
      <c r="N881" s="133"/>
      <c r="O881" s="133"/>
    </row>
    <row r="882" ht="14.25" customHeight="1">
      <c r="C882" s="133"/>
      <c r="D882" s="133"/>
      <c r="M882" s="133"/>
      <c r="N882" s="133"/>
      <c r="O882" s="133"/>
    </row>
    <row r="883" ht="14.25" customHeight="1">
      <c r="C883" s="133"/>
      <c r="D883" s="133"/>
      <c r="M883" s="133"/>
      <c r="N883" s="133"/>
      <c r="O883" s="133"/>
    </row>
    <row r="884" ht="14.25" customHeight="1">
      <c r="C884" s="133"/>
      <c r="D884" s="133"/>
      <c r="M884" s="133"/>
      <c r="N884" s="133"/>
      <c r="O884" s="133"/>
    </row>
    <row r="885" ht="14.25" customHeight="1">
      <c r="C885" s="133"/>
      <c r="D885" s="133"/>
      <c r="M885" s="133"/>
      <c r="N885" s="133"/>
      <c r="O885" s="133"/>
    </row>
    <row r="886" ht="14.25" customHeight="1">
      <c r="C886" s="133"/>
      <c r="D886" s="133"/>
      <c r="M886" s="133"/>
      <c r="N886" s="133"/>
      <c r="O886" s="133"/>
    </row>
    <row r="887" ht="14.25" customHeight="1">
      <c r="C887" s="133"/>
      <c r="D887" s="133"/>
      <c r="M887" s="133"/>
      <c r="N887" s="133"/>
      <c r="O887" s="133"/>
    </row>
    <row r="888" ht="14.25" customHeight="1">
      <c r="C888" s="133"/>
      <c r="D888" s="133"/>
      <c r="M888" s="133"/>
      <c r="N888" s="133"/>
      <c r="O888" s="133"/>
    </row>
    <row r="889" ht="14.25" customHeight="1">
      <c r="C889" s="133"/>
      <c r="D889" s="133"/>
      <c r="M889" s="133"/>
      <c r="N889" s="133"/>
      <c r="O889" s="133"/>
    </row>
    <row r="890" ht="14.25" customHeight="1">
      <c r="C890" s="133"/>
      <c r="D890" s="133"/>
      <c r="M890" s="133"/>
      <c r="N890" s="133"/>
      <c r="O890" s="133"/>
    </row>
    <row r="891" ht="14.25" customHeight="1">
      <c r="C891" s="133"/>
      <c r="D891" s="133"/>
      <c r="M891" s="133"/>
      <c r="N891" s="133"/>
      <c r="O891" s="133"/>
    </row>
    <row r="892" ht="14.25" customHeight="1">
      <c r="C892" s="133"/>
      <c r="D892" s="133"/>
      <c r="M892" s="133"/>
      <c r="N892" s="133"/>
      <c r="O892" s="133"/>
    </row>
    <row r="893" ht="14.25" customHeight="1">
      <c r="C893" s="133"/>
      <c r="D893" s="133"/>
      <c r="M893" s="133"/>
      <c r="N893" s="133"/>
      <c r="O893" s="133"/>
    </row>
    <row r="894" ht="14.25" customHeight="1">
      <c r="C894" s="133"/>
      <c r="D894" s="133"/>
      <c r="M894" s="133"/>
      <c r="N894" s="133"/>
      <c r="O894" s="133"/>
    </row>
    <row r="895" ht="14.25" customHeight="1">
      <c r="C895" s="133"/>
      <c r="D895" s="133"/>
      <c r="M895" s="133"/>
      <c r="N895" s="133"/>
      <c r="O895" s="133"/>
    </row>
    <row r="896" ht="14.25" customHeight="1">
      <c r="C896" s="133"/>
      <c r="D896" s="133"/>
      <c r="M896" s="133"/>
      <c r="N896" s="133"/>
      <c r="O896" s="133"/>
    </row>
    <row r="897" ht="14.25" customHeight="1">
      <c r="C897" s="133"/>
      <c r="D897" s="133"/>
      <c r="M897" s="133"/>
      <c r="N897" s="133"/>
      <c r="O897" s="133"/>
    </row>
    <row r="898" ht="14.25" customHeight="1">
      <c r="C898" s="133"/>
      <c r="D898" s="133"/>
      <c r="M898" s="133"/>
      <c r="N898" s="133"/>
      <c r="O898" s="133"/>
    </row>
    <row r="899" ht="14.25" customHeight="1">
      <c r="C899" s="133"/>
      <c r="D899" s="133"/>
      <c r="M899" s="133"/>
      <c r="N899" s="133"/>
      <c r="O899" s="133"/>
    </row>
    <row r="900" ht="14.25" customHeight="1">
      <c r="C900" s="133"/>
      <c r="D900" s="133"/>
      <c r="M900" s="133"/>
      <c r="N900" s="133"/>
      <c r="O900" s="133"/>
    </row>
    <row r="901" ht="14.25" customHeight="1">
      <c r="C901" s="133"/>
      <c r="D901" s="133"/>
      <c r="M901" s="133"/>
      <c r="N901" s="133"/>
      <c r="O901" s="133"/>
    </row>
    <row r="902" ht="14.25" customHeight="1">
      <c r="C902" s="133"/>
      <c r="D902" s="133"/>
      <c r="M902" s="133"/>
      <c r="N902" s="133"/>
      <c r="O902" s="133"/>
    </row>
    <row r="903" ht="14.25" customHeight="1">
      <c r="C903" s="133"/>
      <c r="D903" s="133"/>
      <c r="M903" s="133"/>
      <c r="N903" s="133"/>
      <c r="O903" s="133"/>
    </row>
    <row r="904" ht="14.25" customHeight="1">
      <c r="C904" s="133"/>
      <c r="D904" s="133"/>
      <c r="M904" s="133"/>
      <c r="N904" s="133"/>
      <c r="O904" s="133"/>
    </row>
    <row r="905" ht="14.25" customHeight="1">
      <c r="C905" s="133"/>
      <c r="D905" s="133"/>
      <c r="M905" s="133"/>
      <c r="N905" s="133"/>
      <c r="O905" s="133"/>
    </row>
    <row r="906" ht="14.25" customHeight="1">
      <c r="C906" s="133"/>
      <c r="D906" s="133"/>
      <c r="M906" s="133"/>
      <c r="N906" s="133"/>
      <c r="O906" s="133"/>
    </row>
    <row r="907" ht="14.25" customHeight="1">
      <c r="C907" s="133"/>
      <c r="D907" s="133"/>
      <c r="M907" s="133"/>
      <c r="N907" s="133"/>
      <c r="O907" s="133"/>
    </row>
    <row r="908" ht="14.25" customHeight="1">
      <c r="C908" s="133"/>
      <c r="D908" s="133"/>
      <c r="M908" s="133"/>
      <c r="N908" s="133"/>
      <c r="O908" s="133"/>
    </row>
    <row r="909" ht="14.25" customHeight="1">
      <c r="C909" s="133"/>
      <c r="D909" s="133"/>
      <c r="M909" s="133"/>
      <c r="N909" s="133"/>
      <c r="O909" s="133"/>
    </row>
    <row r="910" ht="14.25" customHeight="1">
      <c r="C910" s="133"/>
      <c r="D910" s="133"/>
      <c r="M910" s="133"/>
      <c r="N910" s="133"/>
      <c r="O910" s="133"/>
    </row>
    <row r="911" ht="14.25" customHeight="1">
      <c r="C911" s="133"/>
      <c r="D911" s="133"/>
      <c r="M911" s="133"/>
      <c r="N911" s="133"/>
      <c r="O911" s="133"/>
    </row>
    <row r="912" ht="14.25" customHeight="1">
      <c r="C912" s="133"/>
      <c r="D912" s="133"/>
      <c r="M912" s="133"/>
      <c r="N912" s="133"/>
      <c r="O912" s="133"/>
    </row>
    <row r="913" ht="14.25" customHeight="1">
      <c r="C913" s="133"/>
      <c r="D913" s="133"/>
      <c r="M913" s="133"/>
      <c r="N913" s="133"/>
      <c r="O913" s="133"/>
    </row>
    <row r="914" ht="14.25" customHeight="1">
      <c r="C914" s="133"/>
      <c r="D914" s="133"/>
      <c r="M914" s="133"/>
      <c r="N914" s="133"/>
      <c r="O914" s="133"/>
    </row>
    <row r="915" ht="14.25" customHeight="1">
      <c r="C915" s="133"/>
      <c r="D915" s="133"/>
      <c r="M915" s="133"/>
      <c r="N915" s="133"/>
      <c r="O915" s="133"/>
    </row>
    <row r="916" ht="14.25" customHeight="1">
      <c r="C916" s="133"/>
      <c r="D916" s="133"/>
      <c r="M916" s="133"/>
      <c r="N916" s="133"/>
      <c r="O916" s="133"/>
    </row>
    <row r="917" ht="14.25" customHeight="1">
      <c r="C917" s="133"/>
      <c r="D917" s="133"/>
      <c r="M917" s="133"/>
      <c r="N917" s="133"/>
      <c r="O917" s="133"/>
    </row>
    <row r="918" ht="14.25" customHeight="1">
      <c r="C918" s="133"/>
      <c r="D918" s="133"/>
      <c r="M918" s="133"/>
      <c r="N918" s="133"/>
      <c r="O918" s="133"/>
    </row>
    <row r="919" ht="14.25" customHeight="1">
      <c r="C919" s="133"/>
      <c r="D919" s="133"/>
      <c r="M919" s="133"/>
      <c r="N919" s="133"/>
      <c r="O919" s="133"/>
    </row>
    <row r="920" ht="14.25" customHeight="1">
      <c r="C920" s="133"/>
      <c r="D920" s="133"/>
      <c r="M920" s="133"/>
      <c r="N920" s="133"/>
      <c r="O920" s="133"/>
    </row>
    <row r="921" ht="14.25" customHeight="1">
      <c r="C921" s="133"/>
      <c r="D921" s="133"/>
      <c r="M921" s="133"/>
      <c r="N921" s="133"/>
      <c r="O921" s="133"/>
    </row>
    <row r="922" ht="14.25" customHeight="1">
      <c r="C922" s="133"/>
      <c r="D922" s="133"/>
      <c r="M922" s="133"/>
      <c r="N922" s="133"/>
      <c r="O922" s="133"/>
    </row>
    <row r="923" ht="14.25" customHeight="1">
      <c r="C923" s="133"/>
      <c r="D923" s="133"/>
      <c r="M923" s="133"/>
      <c r="N923" s="133"/>
      <c r="O923" s="133"/>
    </row>
    <row r="924" ht="14.25" customHeight="1">
      <c r="C924" s="133"/>
      <c r="D924" s="133"/>
      <c r="M924" s="133"/>
      <c r="N924" s="133"/>
      <c r="O924" s="133"/>
    </row>
    <row r="925" ht="14.25" customHeight="1">
      <c r="C925" s="133"/>
      <c r="D925" s="133"/>
      <c r="M925" s="133"/>
      <c r="N925" s="133"/>
      <c r="O925" s="133"/>
    </row>
    <row r="926" ht="14.25" customHeight="1">
      <c r="C926" s="133"/>
      <c r="D926" s="133"/>
      <c r="M926" s="133"/>
      <c r="N926" s="133"/>
      <c r="O926" s="133"/>
    </row>
    <row r="927" ht="14.25" customHeight="1">
      <c r="C927" s="133"/>
      <c r="D927" s="133"/>
      <c r="M927" s="133"/>
      <c r="N927" s="133"/>
      <c r="O927" s="133"/>
    </row>
    <row r="928" ht="14.25" customHeight="1">
      <c r="C928" s="133"/>
      <c r="D928" s="133"/>
      <c r="M928" s="133"/>
      <c r="N928" s="133"/>
      <c r="O928" s="133"/>
    </row>
    <row r="929" ht="14.25" customHeight="1">
      <c r="C929" s="133"/>
      <c r="D929" s="133"/>
      <c r="M929" s="133"/>
      <c r="N929" s="133"/>
      <c r="O929" s="133"/>
    </row>
    <row r="930" ht="14.25" customHeight="1">
      <c r="C930" s="133"/>
      <c r="D930" s="133"/>
      <c r="M930" s="133"/>
      <c r="N930" s="133"/>
      <c r="O930" s="133"/>
    </row>
    <row r="931" ht="14.25" customHeight="1">
      <c r="C931" s="133"/>
      <c r="D931" s="133"/>
      <c r="M931" s="133"/>
      <c r="N931" s="133"/>
      <c r="O931" s="133"/>
    </row>
    <row r="932" ht="14.25" customHeight="1">
      <c r="C932" s="133"/>
      <c r="D932" s="133"/>
      <c r="M932" s="133"/>
      <c r="N932" s="133"/>
      <c r="O932" s="133"/>
    </row>
    <row r="933" ht="14.25" customHeight="1">
      <c r="C933" s="133"/>
      <c r="D933" s="133"/>
      <c r="M933" s="133"/>
      <c r="N933" s="133"/>
      <c r="O933" s="133"/>
    </row>
    <row r="934" ht="14.25" customHeight="1">
      <c r="C934" s="133"/>
      <c r="D934" s="133"/>
      <c r="M934" s="133"/>
      <c r="N934" s="133"/>
      <c r="O934" s="133"/>
    </row>
    <row r="935" ht="14.25" customHeight="1">
      <c r="C935" s="133"/>
      <c r="D935" s="133"/>
      <c r="M935" s="133"/>
      <c r="N935" s="133"/>
      <c r="O935" s="133"/>
    </row>
    <row r="936" ht="14.25" customHeight="1">
      <c r="C936" s="133"/>
      <c r="D936" s="133"/>
      <c r="M936" s="133"/>
      <c r="N936" s="133"/>
      <c r="O936" s="133"/>
    </row>
    <row r="937" ht="14.25" customHeight="1">
      <c r="C937" s="133"/>
      <c r="D937" s="133"/>
      <c r="M937" s="133"/>
      <c r="N937" s="133"/>
      <c r="O937" s="133"/>
    </row>
    <row r="938" ht="14.25" customHeight="1">
      <c r="C938" s="133"/>
      <c r="D938" s="133"/>
      <c r="M938" s="133"/>
      <c r="N938" s="133"/>
      <c r="O938" s="133"/>
    </row>
    <row r="939" ht="14.25" customHeight="1">
      <c r="C939" s="133"/>
      <c r="D939" s="133"/>
      <c r="M939" s="133"/>
      <c r="N939" s="133"/>
      <c r="O939" s="133"/>
    </row>
    <row r="940" ht="14.25" customHeight="1">
      <c r="C940" s="133"/>
      <c r="D940" s="133"/>
      <c r="M940" s="133"/>
      <c r="N940" s="133"/>
      <c r="O940" s="133"/>
    </row>
    <row r="941" ht="14.25" customHeight="1">
      <c r="C941" s="133"/>
      <c r="D941" s="133"/>
      <c r="M941" s="133"/>
      <c r="N941" s="133"/>
      <c r="O941" s="133"/>
    </row>
    <row r="942" ht="14.25" customHeight="1">
      <c r="C942" s="133"/>
      <c r="D942" s="133"/>
      <c r="M942" s="133"/>
      <c r="N942" s="133"/>
      <c r="O942" s="133"/>
    </row>
    <row r="943" ht="14.25" customHeight="1">
      <c r="C943" s="133"/>
      <c r="D943" s="133"/>
      <c r="M943" s="133"/>
      <c r="N943" s="133"/>
      <c r="O943" s="133"/>
    </row>
    <row r="944" ht="14.25" customHeight="1">
      <c r="C944" s="133"/>
      <c r="D944" s="133"/>
      <c r="M944" s="133"/>
      <c r="N944" s="133"/>
      <c r="O944" s="133"/>
    </row>
    <row r="945" ht="14.25" customHeight="1">
      <c r="C945" s="133"/>
      <c r="D945" s="133"/>
      <c r="M945" s="133"/>
      <c r="N945" s="133"/>
      <c r="O945" s="133"/>
    </row>
    <row r="946" ht="14.25" customHeight="1">
      <c r="C946" s="133"/>
      <c r="D946" s="133"/>
      <c r="M946" s="133"/>
      <c r="N946" s="133"/>
      <c r="O946" s="133"/>
    </row>
    <row r="947" ht="14.25" customHeight="1">
      <c r="C947" s="133"/>
      <c r="D947" s="133"/>
      <c r="M947" s="133"/>
      <c r="N947" s="133"/>
      <c r="O947" s="133"/>
    </row>
    <row r="948" ht="14.25" customHeight="1">
      <c r="C948" s="133"/>
      <c r="D948" s="133"/>
      <c r="M948" s="133"/>
      <c r="N948" s="133"/>
      <c r="O948" s="133"/>
    </row>
    <row r="949" ht="14.25" customHeight="1">
      <c r="C949" s="133"/>
      <c r="D949" s="133"/>
      <c r="M949" s="133"/>
      <c r="N949" s="133"/>
      <c r="O949" s="133"/>
    </row>
    <row r="950" ht="14.25" customHeight="1">
      <c r="C950" s="133"/>
      <c r="D950" s="133"/>
      <c r="M950" s="133"/>
      <c r="N950" s="133"/>
      <c r="O950" s="133"/>
    </row>
    <row r="951" ht="14.25" customHeight="1">
      <c r="C951" s="133"/>
      <c r="D951" s="133"/>
      <c r="M951" s="133"/>
      <c r="N951" s="133"/>
      <c r="O951" s="133"/>
    </row>
    <row r="952" ht="14.25" customHeight="1">
      <c r="C952" s="133"/>
      <c r="D952" s="133"/>
      <c r="M952" s="133"/>
      <c r="N952" s="133"/>
      <c r="O952" s="133"/>
    </row>
    <row r="953" ht="14.25" customHeight="1">
      <c r="C953" s="133"/>
      <c r="D953" s="133"/>
      <c r="M953" s="133"/>
      <c r="N953" s="133"/>
      <c r="O953" s="133"/>
    </row>
    <row r="954" ht="14.25" customHeight="1">
      <c r="C954" s="133"/>
      <c r="D954" s="133"/>
      <c r="M954" s="133"/>
      <c r="N954" s="133"/>
      <c r="O954" s="133"/>
    </row>
    <row r="955" ht="14.25" customHeight="1">
      <c r="C955" s="133"/>
      <c r="D955" s="133"/>
      <c r="M955" s="133"/>
      <c r="N955" s="133"/>
      <c r="O955" s="133"/>
    </row>
    <row r="956" ht="14.25" customHeight="1">
      <c r="C956" s="133"/>
      <c r="D956" s="133"/>
      <c r="M956" s="133"/>
      <c r="N956" s="133"/>
      <c r="O956" s="133"/>
    </row>
    <row r="957" ht="14.25" customHeight="1">
      <c r="C957" s="133"/>
      <c r="D957" s="133"/>
      <c r="M957" s="133"/>
      <c r="N957" s="133"/>
      <c r="O957" s="133"/>
    </row>
    <row r="958" ht="14.25" customHeight="1">
      <c r="C958" s="133"/>
      <c r="D958" s="133"/>
      <c r="M958" s="133"/>
      <c r="N958" s="133"/>
      <c r="O958" s="133"/>
    </row>
    <row r="959" ht="14.25" customHeight="1">
      <c r="C959" s="133"/>
      <c r="D959" s="133"/>
      <c r="M959" s="133"/>
      <c r="N959" s="133"/>
      <c r="O959" s="133"/>
    </row>
    <row r="960" ht="14.25" customHeight="1">
      <c r="C960" s="133"/>
      <c r="D960" s="133"/>
      <c r="M960" s="133"/>
      <c r="N960" s="133"/>
      <c r="O960" s="133"/>
    </row>
    <row r="961" ht="14.25" customHeight="1">
      <c r="C961" s="133"/>
      <c r="D961" s="133"/>
      <c r="M961" s="133"/>
      <c r="N961" s="133"/>
      <c r="O961" s="133"/>
    </row>
    <row r="962" ht="14.25" customHeight="1">
      <c r="C962" s="133"/>
      <c r="D962" s="133"/>
      <c r="M962" s="133"/>
      <c r="N962" s="133"/>
      <c r="O962" s="133"/>
    </row>
    <row r="963" ht="14.25" customHeight="1">
      <c r="C963" s="133"/>
      <c r="D963" s="133"/>
      <c r="M963" s="133"/>
      <c r="N963" s="133"/>
      <c r="O963" s="133"/>
    </row>
    <row r="964" ht="14.25" customHeight="1">
      <c r="C964" s="133"/>
      <c r="D964" s="133"/>
      <c r="M964" s="133"/>
      <c r="N964" s="133"/>
      <c r="O964" s="133"/>
    </row>
    <row r="965" ht="14.25" customHeight="1">
      <c r="C965" s="133"/>
      <c r="D965" s="133"/>
      <c r="M965" s="133"/>
      <c r="N965" s="133"/>
      <c r="O965" s="133"/>
    </row>
    <row r="966" ht="14.25" customHeight="1">
      <c r="C966" s="133"/>
      <c r="D966" s="133"/>
      <c r="M966" s="133"/>
      <c r="N966" s="133"/>
      <c r="O966" s="133"/>
    </row>
    <row r="967" ht="14.25" customHeight="1">
      <c r="C967" s="133"/>
      <c r="D967" s="133"/>
      <c r="M967" s="133"/>
      <c r="N967" s="133"/>
      <c r="O967" s="133"/>
    </row>
    <row r="968" ht="14.25" customHeight="1">
      <c r="C968" s="133"/>
      <c r="D968" s="133"/>
      <c r="M968" s="133"/>
      <c r="N968" s="133"/>
      <c r="O968" s="133"/>
    </row>
    <row r="969" ht="14.25" customHeight="1">
      <c r="C969" s="133"/>
      <c r="D969" s="133"/>
      <c r="M969" s="133"/>
      <c r="N969" s="133"/>
      <c r="O969" s="133"/>
    </row>
    <row r="970" ht="14.25" customHeight="1">
      <c r="C970" s="133"/>
      <c r="D970" s="133"/>
      <c r="M970" s="133"/>
      <c r="N970" s="133"/>
      <c r="O970" s="133"/>
    </row>
    <row r="971" ht="14.25" customHeight="1">
      <c r="C971" s="133"/>
      <c r="D971" s="133"/>
      <c r="M971" s="133"/>
      <c r="N971" s="133"/>
      <c r="O971" s="133"/>
    </row>
    <row r="972" ht="14.25" customHeight="1">
      <c r="C972" s="133"/>
      <c r="D972" s="133"/>
      <c r="M972" s="133"/>
      <c r="N972" s="133"/>
      <c r="O972" s="133"/>
    </row>
    <row r="973" ht="14.25" customHeight="1">
      <c r="C973" s="133"/>
      <c r="D973" s="133"/>
      <c r="M973" s="133"/>
      <c r="N973" s="133"/>
      <c r="O973" s="133"/>
    </row>
    <row r="974" ht="14.25" customHeight="1">
      <c r="C974" s="133"/>
      <c r="D974" s="133"/>
      <c r="M974" s="133"/>
      <c r="N974" s="133"/>
      <c r="O974" s="133"/>
    </row>
    <row r="975" ht="14.25" customHeight="1">
      <c r="C975" s="133"/>
      <c r="D975" s="133"/>
      <c r="M975" s="133"/>
      <c r="N975" s="133"/>
      <c r="O975" s="133"/>
    </row>
    <row r="976" ht="14.25" customHeight="1">
      <c r="C976" s="133"/>
      <c r="D976" s="133"/>
      <c r="M976" s="133"/>
      <c r="N976" s="133"/>
      <c r="O976" s="133"/>
    </row>
    <row r="977" ht="14.25" customHeight="1">
      <c r="C977" s="133"/>
      <c r="D977" s="133"/>
      <c r="M977" s="133"/>
      <c r="N977" s="133"/>
      <c r="O977" s="133"/>
    </row>
    <row r="978" ht="14.25" customHeight="1">
      <c r="C978" s="133"/>
      <c r="D978" s="133"/>
      <c r="M978" s="133"/>
      <c r="N978" s="133"/>
      <c r="O978" s="133"/>
    </row>
    <row r="979" ht="14.25" customHeight="1">
      <c r="C979" s="133"/>
      <c r="D979" s="133"/>
      <c r="M979" s="133"/>
      <c r="N979" s="133"/>
      <c r="O979" s="133"/>
    </row>
    <row r="980" ht="14.25" customHeight="1">
      <c r="C980" s="133"/>
      <c r="D980" s="133"/>
      <c r="M980" s="133"/>
      <c r="N980" s="133"/>
      <c r="O980" s="133"/>
    </row>
    <row r="981" ht="14.25" customHeight="1">
      <c r="C981" s="133"/>
      <c r="D981" s="133"/>
      <c r="M981" s="133"/>
      <c r="N981" s="133"/>
      <c r="O981" s="133"/>
    </row>
    <row r="982" ht="14.25" customHeight="1">
      <c r="C982" s="133"/>
      <c r="D982" s="133"/>
      <c r="M982" s="133"/>
      <c r="N982" s="133"/>
      <c r="O982" s="133"/>
    </row>
    <row r="983" ht="14.25" customHeight="1">
      <c r="C983" s="133"/>
      <c r="D983" s="133"/>
      <c r="M983" s="133"/>
      <c r="N983" s="133"/>
      <c r="O983" s="133"/>
    </row>
    <row r="984" ht="14.25" customHeight="1">
      <c r="C984" s="133"/>
      <c r="D984" s="133"/>
      <c r="M984" s="133"/>
      <c r="N984" s="133"/>
      <c r="O984" s="133"/>
    </row>
    <row r="985" ht="14.25" customHeight="1">
      <c r="C985" s="133"/>
      <c r="D985" s="133"/>
      <c r="M985" s="133"/>
      <c r="N985" s="133"/>
      <c r="O985" s="133"/>
    </row>
    <row r="986" ht="14.25" customHeight="1">
      <c r="C986" s="133"/>
      <c r="D986" s="133"/>
      <c r="M986" s="133"/>
      <c r="N986" s="133"/>
      <c r="O986" s="133"/>
    </row>
    <row r="987" ht="14.25" customHeight="1">
      <c r="C987" s="133"/>
      <c r="D987" s="133"/>
      <c r="M987" s="133"/>
      <c r="N987" s="133"/>
      <c r="O987" s="133"/>
    </row>
    <row r="988" ht="14.25" customHeight="1">
      <c r="C988" s="133"/>
      <c r="D988" s="133"/>
      <c r="M988" s="133"/>
      <c r="N988" s="133"/>
      <c r="O988" s="133"/>
    </row>
    <row r="989" ht="14.25" customHeight="1">
      <c r="C989" s="133"/>
      <c r="D989" s="133"/>
      <c r="M989" s="133"/>
      <c r="N989" s="133"/>
      <c r="O989" s="133"/>
    </row>
    <row r="990" ht="14.25" customHeight="1">
      <c r="C990" s="133"/>
      <c r="D990" s="133"/>
      <c r="M990" s="133"/>
      <c r="N990" s="133"/>
      <c r="O990" s="133"/>
    </row>
    <row r="991" ht="14.25" customHeight="1">
      <c r="C991" s="133"/>
      <c r="D991" s="133"/>
      <c r="M991" s="133"/>
      <c r="N991" s="133"/>
      <c r="O991" s="133"/>
    </row>
    <row r="992" ht="14.25" customHeight="1">
      <c r="C992" s="133"/>
      <c r="D992" s="133"/>
      <c r="M992" s="133"/>
      <c r="N992" s="133"/>
      <c r="O992" s="133"/>
    </row>
    <row r="993" ht="14.25" customHeight="1">
      <c r="C993" s="133"/>
      <c r="D993" s="133"/>
      <c r="M993" s="133"/>
      <c r="N993" s="133"/>
      <c r="O993" s="133"/>
    </row>
    <row r="994" ht="14.25" customHeight="1">
      <c r="C994" s="133"/>
      <c r="D994" s="133"/>
      <c r="M994" s="133"/>
      <c r="N994" s="133"/>
      <c r="O994" s="133"/>
    </row>
    <row r="995" ht="14.25" customHeight="1">
      <c r="C995" s="133"/>
      <c r="D995" s="133"/>
      <c r="M995" s="133"/>
      <c r="N995" s="133"/>
      <c r="O995" s="133"/>
    </row>
    <row r="996" ht="14.25" customHeight="1">
      <c r="C996" s="133"/>
      <c r="D996" s="133"/>
      <c r="M996" s="133"/>
      <c r="N996" s="133"/>
      <c r="O996" s="133"/>
    </row>
    <row r="997" ht="14.25" customHeight="1">
      <c r="C997" s="133"/>
      <c r="D997" s="133"/>
      <c r="M997" s="133"/>
      <c r="N997" s="133"/>
      <c r="O997" s="133"/>
    </row>
    <row r="998" ht="14.25" customHeight="1">
      <c r="C998" s="133"/>
      <c r="D998" s="133"/>
      <c r="M998" s="133"/>
      <c r="N998" s="133"/>
      <c r="O998" s="133"/>
    </row>
    <row r="999" ht="14.25" customHeight="1">
      <c r="C999" s="133"/>
      <c r="D999" s="133"/>
      <c r="M999" s="133"/>
      <c r="N999" s="133"/>
      <c r="O999" s="133"/>
    </row>
    <row r="1000" ht="14.25" customHeight="1">
      <c r="C1000" s="133"/>
      <c r="D1000" s="133"/>
      <c r="M1000" s="133"/>
      <c r="N1000" s="133"/>
      <c r="O1000" s="133"/>
    </row>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4.29"/>
    <col customWidth="1" min="3" max="3" width="15.29"/>
    <col customWidth="1" min="4" max="4" width="7.29"/>
    <col customWidth="1" min="5" max="5" width="18.29"/>
    <col customWidth="1" min="6" max="26" width="10.86"/>
  </cols>
  <sheetData>
    <row r="1" ht="14.25" customHeight="1">
      <c r="B1" s="747" t="s">
        <v>1288</v>
      </c>
    </row>
    <row r="2" ht="14.25" customHeight="1"/>
    <row r="3" ht="14.25" customHeight="1">
      <c r="B3" s="748" t="s">
        <v>1288</v>
      </c>
      <c r="C3" s="748" t="s">
        <v>1762</v>
      </c>
    </row>
    <row r="4" ht="14.25" customHeight="1">
      <c r="B4" s="749">
        <v>1.0E7</v>
      </c>
      <c r="C4" s="750" t="s">
        <v>116</v>
      </c>
    </row>
    <row r="5" ht="14.25" customHeight="1">
      <c r="B5" s="751">
        <v>1000000.0</v>
      </c>
      <c r="C5" s="752" t="s">
        <v>1763</v>
      </c>
    </row>
    <row r="6" ht="14.25" customHeight="1">
      <c r="B6" s="751">
        <v>100000.0</v>
      </c>
      <c r="C6" s="752" t="s">
        <v>1764</v>
      </c>
    </row>
    <row r="7" ht="14.25" customHeight="1">
      <c r="B7" s="751">
        <v>1000.0</v>
      </c>
      <c r="C7" s="752" t="s">
        <v>1765</v>
      </c>
      <c r="D7" s="751">
        <v>50.0</v>
      </c>
      <c r="E7" s="752" t="s">
        <v>1766</v>
      </c>
    </row>
    <row r="8" ht="14.25" customHeight="1">
      <c r="B8" s="751">
        <v>10.0</v>
      </c>
      <c r="C8" s="752" t="s">
        <v>1767</v>
      </c>
    </row>
    <row r="9" ht="14.25" customHeight="1">
      <c r="B9" s="751">
        <v>1.0</v>
      </c>
      <c r="C9" s="752" t="s">
        <v>1768</v>
      </c>
    </row>
    <row r="10" ht="14.25" customHeight="1">
      <c r="B10" s="751">
        <v>0.1</v>
      </c>
      <c r="C10" s="752" t="s">
        <v>1769</v>
      </c>
    </row>
    <row r="11" ht="14.25" customHeight="1">
      <c r="B11" s="751">
        <v>0.01</v>
      </c>
      <c r="C11" s="752" t="s">
        <v>1770</v>
      </c>
    </row>
    <row r="12" ht="14.25" customHeight="1">
      <c r="B12" s="751">
        <v>0.001</v>
      </c>
      <c r="C12" s="752" t="s">
        <v>655</v>
      </c>
    </row>
    <row r="13" ht="14.25" customHeight="1">
      <c r="B13" s="751">
        <v>1.0E-4</v>
      </c>
      <c r="C13" s="752" t="s">
        <v>1714</v>
      </c>
    </row>
    <row r="14" ht="14.25" customHeight="1">
      <c r="B14" s="751">
        <v>1.0E-6</v>
      </c>
      <c r="C14" s="752" t="s">
        <v>1715</v>
      </c>
    </row>
    <row r="15" ht="14.25" customHeight="1">
      <c r="B15" s="751">
        <v>1.0E-7</v>
      </c>
      <c r="C15" s="752" t="s">
        <v>1771</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4.25" customHeight="1">
      <c r="B1" s="651" t="s">
        <v>1772</v>
      </c>
      <c r="C1" s="651"/>
      <c r="D1" s="651"/>
      <c r="E1" s="651"/>
      <c r="F1" s="651"/>
    </row>
    <row r="2" ht="14.25" customHeight="1"/>
    <row r="3" ht="14.25" customHeight="1">
      <c r="B3" s="429" t="s">
        <v>626</v>
      </c>
      <c r="C3" s="429" t="s">
        <v>1773</v>
      </c>
      <c r="D3" s="429" t="s">
        <v>1774</v>
      </c>
      <c r="E3" s="429" t="s">
        <v>687</v>
      </c>
      <c r="F3" s="429" t="s">
        <v>1775</v>
      </c>
      <c r="G3" s="429" t="s">
        <v>1776</v>
      </c>
      <c r="H3" s="429" t="s">
        <v>1777</v>
      </c>
      <c r="J3" s="753"/>
      <c r="K3" s="754"/>
      <c r="L3" s="754"/>
      <c r="M3" s="754"/>
      <c r="N3" s="754"/>
    </row>
    <row r="4" ht="14.25" customHeight="1">
      <c r="B4" s="133" t="s">
        <v>106</v>
      </c>
      <c r="C4" s="133">
        <f>GrpA!$X$11</f>
        <v>0</v>
      </c>
      <c r="D4" s="694">
        <f>COUNTIF($C$4:$C$9,"&gt;0")</f>
        <v>0</v>
      </c>
      <c r="E4" s="133" t="str">
        <f t="shared" ref="E4:E9" si="1">IF($C4&gt;0,$B4,"")</f>
        <v/>
      </c>
      <c r="F4" s="133">
        <f t="shared" ref="F4:F9" si="2">LEN($E4)</f>
        <v>0</v>
      </c>
      <c r="G4" s="133">
        <f t="shared" ref="G4:G9" si="3">SUM($F$4:$F4)</f>
        <v>0</v>
      </c>
      <c r="H4" s="153" t="str">
        <f>IF($E4&lt;&gt;"",$E4&amp;IF($G4=$G$9,"",IF($G4&lt;$G$9-1,", ",Language!$E$140)),"")</f>
        <v/>
      </c>
      <c r="J4" s="755" t="str">
        <f>Language!$E$138&amp;"  "&amp;$H$11&amp;"."</f>
        <v>Groups with fair play valuation:  .</v>
      </c>
    </row>
    <row r="5" ht="14.25" customHeight="1">
      <c r="B5" s="133" t="s">
        <v>108</v>
      </c>
      <c r="C5" s="133">
        <f>GrpB!$X$11</f>
        <v>0</v>
      </c>
      <c r="E5" s="133" t="str">
        <f t="shared" si="1"/>
        <v/>
      </c>
      <c r="F5" s="133">
        <f t="shared" si="2"/>
        <v>0</v>
      </c>
      <c r="G5" s="133">
        <f t="shared" si="3"/>
        <v>0</v>
      </c>
      <c r="H5" s="153" t="str">
        <f>IF($E5&lt;&gt;"",$E5&amp;IF($G5=$G$9,"",IF($G5&lt;$G$9-1,", ",Language!$E$140)),"")</f>
        <v/>
      </c>
      <c r="J5" s="756" t="str">
        <f>Language!$E$139</f>
        <v>The placement has been clarified in all groups.</v>
      </c>
    </row>
    <row r="6" ht="14.25" customHeight="1">
      <c r="B6" s="133" t="s">
        <v>110</v>
      </c>
      <c r="C6" s="133">
        <f>GrpC!$X$11</f>
        <v>0</v>
      </c>
      <c r="E6" s="133" t="str">
        <f t="shared" si="1"/>
        <v/>
      </c>
      <c r="F6" s="133">
        <f t="shared" si="2"/>
        <v>0</v>
      </c>
      <c r="G6" s="133">
        <f t="shared" si="3"/>
        <v>0</v>
      </c>
      <c r="H6" s="153" t="str">
        <f>IF($E6&lt;&gt;"",$E6&amp;IF($G6=$G$9,"",IF($G6&lt;$G$9-1,", ",Language!$E$140)),"")</f>
        <v/>
      </c>
    </row>
    <row r="7" ht="14.25" customHeight="1">
      <c r="B7" s="133" t="s">
        <v>107</v>
      </c>
      <c r="C7" s="133">
        <f>GrpD!$X$11</f>
        <v>0</v>
      </c>
      <c r="E7" s="133" t="str">
        <f t="shared" si="1"/>
        <v/>
      </c>
      <c r="F7" s="133">
        <f t="shared" si="2"/>
        <v>0</v>
      </c>
      <c r="G7" s="133">
        <f t="shared" si="3"/>
        <v>0</v>
      </c>
      <c r="H7" s="153" t="str">
        <f>IF($E7&lt;&gt;"",$E7&amp;IF($G7=$G$9,"",IF($G7&lt;$G$9-1,", ",Language!$E$140)),"")</f>
        <v/>
      </c>
      <c r="J7" s="753"/>
      <c r="K7" s="753"/>
      <c r="L7" s="753"/>
      <c r="M7" s="753"/>
      <c r="N7" s="753"/>
    </row>
    <row r="8" ht="14.25" customHeight="1">
      <c r="B8" s="133" t="s">
        <v>109</v>
      </c>
      <c r="C8" s="133">
        <f>GrpE!$X$11</f>
        <v>0</v>
      </c>
      <c r="E8" s="133" t="str">
        <f t="shared" si="1"/>
        <v/>
      </c>
      <c r="F8" s="133">
        <f t="shared" si="2"/>
        <v>0</v>
      </c>
      <c r="G8" s="133">
        <f t="shared" si="3"/>
        <v>0</v>
      </c>
      <c r="H8" s="153" t="str">
        <f>IF($E8&lt;&gt;"",$E8&amp;IF($G8=$G$9,"",IF($G8&lt;$G$9-1,", ",Language!$E$140)),"")</f>
        <v/>
      </c>
      <c r="J8" s="753"/>
      <c r="K8" s="753"/>
      <c r="L8" s="753"/>
      <c r="M8" s="753"/>
      <c r="N8" s="753"/>
    </row>
    <row r="9" ht="14.25" customHeight="1">
      <c r="B9" s="133" t="s">
        <v>111</v>
      </c>
      <c r="C9" s="133">
        <f>GrpF!$X$11</f>
        <v>0</v>
      </c>
      <c r="E9" s="133" t="str">
        <f t="shared" si="1"/>
        <v/>
      </c>
      <c r="F9" s="133">
        <f t="shared" si="2"/>
        <v>0</v>
      </c>
      <c r="G9" s="133">
        <f t="shared" si="3"/>
        <v>0</v>
      </c>
      <c r="H9" s="153" t="str">
        <f>$E9</f>
        <v/>
      </c>
    </row>
    <row r="10" ht="14.25" customHeight="1">
      <c r="J10" s="757"/>
      <c r="K10" s="757"/>
      <c r="L10" s="757"/>
      <c r="M10" s="757"/>
      <c r="N10" s="757"/>
    </row>
    <row r="11" ht="14.25" customHeight="1">
      <c r="G11" s="429" t="s">
        <v>1778</v>
      </c>
      <c r="H11" s="758" t="str">
        <f>$H$4&amp;$H$5&amp;$H$6&amp;$H$7&amp;$H$8&amp;$H$9</f>
        <v/>
      </c>
      <c r="I11" s="759"/>
      <c r="J11" s="757"/>
      <c r="K11" s="757"/>
      <c r="L11" s="757"/>
      <c r="M11" s="757"/>
      <c r="N11" s="757"/>
    </row>
    <row r="12" ht="14.25" customHeight="1"/>
    <row r="13" ht="14.25" customHeight="1">
      <c r="F13" s="693" t="s">
        <v>1779</v>
      </c>
      <c r="G13" s="760">
        <f>GrpA!$M$10+GrpB!$M$10+GrpC!$M$10+GrpD!$M$10+GrpE!$M$10+GrpF!$M$10</f>
        <v>36</v>
      </c>
      <c r="H13" s="35"/>
      <c r="J13" s="129"/>
      <c r="K13" s="129"/>
    </row>
    <row r="14" ht="14.25" customHeight="1">
      <c r="J14" s="761"/>
      <c r="K14" s="76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29"/>
    <col customWidth="1" min="4" max="4" width="9.86"/>
    <col customWidth="1" min="5" max="5" width="10.86"/>
    <col customWidth="1" min="6" max="6" width="6.43"/>
    <col customWidth="1" min="7" max="8" width="18.71"/>
    <col customWidth="1" min="9" max="26" width="10.86"/>
  </cols>
  <sheetData>
    <row r="1" ht="14.25" customHeight="1">
      <c r="A1" s="762" t="s">
        <v>1780</v>
      </c>
    </row>
    <row r="2" ht="14.25" customHeight="1">
      <c r="B2" s="223" t="s">
        <v>1781</v>
      </c>
    </row>
    <row r="3" ht="53.25" customHeight="1"/>
    <row r="4" ht="25.5" customHeight="1">
      <c r="B4" s="763" t="s">
        <v>626</v>
      </c>
      <c r="C4" s="764" t="s">
        <v>1782</v>
      </c>
      <c r="D4" s="765"/>
      <c r="G4" s="763" t="s">
        <v>1783</v>
      </c>
      <c r="H4" s="766" t="s">
        <v>1784</v>
      </c>
    </row>
    <row r="5" ht="19.5" customHeight="1">
      <c r="B5" s="767" t="s">
        <v>106</v>
      </c>
      <c r="C5" s="768" t="s">
        <v>108</v>
      </c>
      <c r="D5" s="769" t="s">
        <v>110</v>
      </c>
      <c r="G5" s="770">
        <v>13.0</v>
      </c>
      <c r="H5" s="769">
        <v>14.0</v>
      </c>
    </row>
    <row r="6" ht="19.5" customHeight="1">
      <c r="B6" s="771" t="s">
        <v>108</v>
      </c>
      <c r="C6" s="772" t="s">
        <v>109</v>
      </c>
      <c r="D6" s="773" t="s">
        <v>111</v>
      </c>
      <c r="G6" s="774">
        <v>18.0</v>
      </c>
      <c r="H6" s="773">
        <v>19.0</v>
      </c>
    </row>
    <row r="7" ht="19.5" customHeight="1">
      <c r="B7" s="771" t="s">
        <v>110</v>
      </c>
      <c r="C7" s="772" t="s">
        <v>1785</v>
      </c>
      <c r="D7" s="773" t="s">
        <v>1786</v>
      </c>
      <c r="G7" s="774">
        <v>23.0</v>
      </c>
      <c r="H7" s="773">
        <v>24.0</v>
      </c>
    </row>
    <row r="8" ht="19.5" customHeight="1">
      <c r="B8" s="771" t="s">
        <v>107</v>
      </c>
      <c r="C8" s="772" t="s">
        <v>1787</v>
      </c>
      <c r="D8" s="773" t="s">
        <v>1788</v>
      </c>
      <c r="G8" s="774">
        <v>28.0</v>
      </c>
      <c r="H8" s="773">
        <v>29.0</v>
      </c>
    </row>
    <row r="9" ht="19.5" customHeight="1">
      <c r="B9" s="771" t="s">
        <v>109</v>
      </c>
      <c r="C9" s="772" t="s">
        <v>1789</v>
      </c>
      <c r="D9" s="773" t="s">
        <v>1790</v>
      </c>
      <c r="G9" s="774">
        <v>33.0</v>
      </c>
      <c r="H9" s="775">
        <v>34.0</v>
      </c>
    </row>
    <row r="10" ht="19.5" customHeight="1">
      <c r="B10" s="776" t="s">
        <v>111</v>
      </c>
      <c r="C10" s="777" t="s">
        <v>1791</v>
      </c>
      <c r="D10" s="778" t="s">
        <v>1792</v>
      </c>
      <c r="G10" s="779">
        <v>40.0</v>
      </c>
      <c r="H10" s="778">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B</v>
      </c>
      <c r="D1" s="781" t="str">
        <f>VLOOKUP($Q$1,References!$B$5:$D$10,3,0)</f>
        <v>C</v>
      </c>
      <c r="O1" s="133"/>
      <c r="P1" s="782" t="s">
        <v>626</v>
      </c>
      <c r="Q1" s="783" t="s">
        <v>106</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Germany</v>
      </c>
      <c r="C4" s="786" t="s">
        <v>120</v>
      </c>
      <c r="D4" s="787" t="str">
        <f>INDIRECT("'"&amp;References!$A$1&amp;"'!"&amp;$D$1&amp;References!$G5)</f>
        <v>Scotland</v>
      </c>
      <c r="E4" s="785">
        <f>IF(OR(INDIRECT("'"&amp;References!$A$1&amp;"'!"&amp;$B$1&amp;References!$H5)="",INDIRECT("'"&amp;References!$A$1&amp;"'!"&amp;$D$1&amp;References!$H5)=""),"",INDIRECT("'"&amp;References!$A$1&amp;"'!"&amp;$B$1&amp;References!$H5))</f>
        <v>2</v>
      </c>
      <c r="F4" s="786" t="s">
        <v>120</v>
      </c>
      <c r="G4" s="788">
        <f>IF(OR(INDIRECT("'"&amp;References!$A$1&amp;"'!"&amp;$B$1&amp;References!$H5)="",INDIRECT("'"&amp;References!$A$1&amp;"'!"&amp;$D$1&amp;References!$H5)=""),"",INDIRECT("'"&amp;References!$A$1&amp;"'!"&amp;$D$1&amp;References!$H5))</f>
        <v>1</v>
      </c>
      <c r="H4" s="133">
        <f t="shared" ref="H4:H9" si="1">IF($M4&gt;0,IF($E4&gt;$G4,3,IF($E4=$G4,1,0)),0)</f>
        <v>3</v>
      </c>
      <c r="I4" s="133">
        <f t="shared" ref="I4:I9" si="2">IF($M4&gt;0,IF($E4&lt;$G4,3,IF($E4=$G4,1,0)),0)</f>
        <v>0</v>
      </c>
      <c r="L4" s="35"/>
      <c r="M4" s="133">
        <f t="shared" ref="M4:M9" si="3">IF(AND($E4&lt;&gt;"",$G4&lt;&gt;""),1,0)</f>
        <v>1</v>
      </c>
      <c r="N4" s="133"/>
      <c r="O4" s="133" t="s">
        <v>104</v>
      </c>
      <c r="P4" s="789" t="str">
        <f>VLOOKUP($Q$1&amp;ROW($A1),Groups!$B$7:$D$35,3,0)</f>
        <v>Germany</v>
      </c>
      <c r="Q4" s="133">
        <f t="shared" ref="Q4:Q7" si="4">SUMIF($B$4:$B$9,P4,$H$4:$H$9)+SUMIF($D$4:$D$9,P4,$I$4:$I$9)</f>
        <v>9</v>
      </c>
      <c r="R4" s="133">
        <f t="shared" ref="R4:R7" si="5">S4-T4</f>
        <v>3</v>
      </c>
      <c r="S4" s="133">
        <f t="shared" ref="S4:S7" si="6">SUMIF($B$4:$B$9,$P4,$E$4:$E$9)+SUMIF($D$4:$D$9,$P4,$G$4:$G$9)</f>
        <v>4</v>
      </c>
      <c r="T4" s="133">
        <f t="shared" ref="T4:T7" si="7">SUMIF($B$4:$B$9,$P4,$G$4:$G$9)+SUMIF($D$4:$D$9,$P4,$E$4:$E$9)</f>
        <v>1</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90053040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90053040</v>
      </c>
      <c r="AE4" s="133">
        <f t="shared" ref="AE4:AE7" si="15">IF(OR(AND($Y$11&gt;0,OR(AND($B$8=$P4,$J$8&gt;$L$8),AND($D$8=$P4,$J$8&lt;$L$8))),AND($Y$12&gt;0,OR(AND($B$9=$P4,$J$9&gt;$L$9),AND($D$9=$P4,$J$9&lt;$L$9)))),1,0)</f>
        <v>0</v>
      </c>
      <c r="AF4" s="133">
        <f t="array" ref="AF4">INDEX(Language!$D$5:$D$63,MATCH($P4,Language!$E$5:$E$63,0),1)</f>
        <v>54</v>
      </c>
      <c r="AG4" s="133"/>
    </row>
    <row r="5" ht="14.25" customHeight="1">
      <c r="B5" s="792" t="str">
        <f>INDIRECT("'"&amp;References!$A$1&amp;"'!"&amp;$B$1&amp;References!$G6)</f>
        <v>Hungary</v>
      </c>
      <c r="C5" s="793" t="s">
        <v>120</v>
      </c>
      <c r="D5" s="794" t="str">
        <f>INDIRECT("'"&amp;References!$A$1&amp;"'!"&amp;$D$1&amp;References!$G6)</f>
        <v>Switzerland</v>
      </c>
      <c r="E5" s="792">
        <f>IF(OR(INDIRECT("'"&amp;References!$A$1&amp;"'!"&amp;$B$1&amp;References!$H6)="",INDIRECT("'"&amp;References!$A$1&amp;"'!"&amp;$D$1&amp;References!$H6)=""),"",INDIRECT("'"&amp;References!$A$1&amp;"'!"&amp;$B$1&amp;References!$H6))</f>
        <v>1</v>
      </c>
      <c r="F5" s="793" t="s">
        <v>120</v>
      </c>
      <c r="G5" s="795">
        <f>IF(OR(INDIRECT("'"&amp;References!$A$1&amp;"'!"&amp;$B$1&amp;References!$H6)="",INDIRECT("'"&amp;References!$A$1&amp;"'!"&amp;$D$1&amp;References!$H6)=""),"",INDIRECT("'"&amp;References!$A$1&amp;"'!"&amp;$D$1&amp;References!$H6))</f>
        <v>1</v>
      </c>
      <c r="H5" s="133">
        <f t="shared" si="1"/>
        <v>1</v>
      </c>
      <c r="I5" s="133">
        <f t="shared" si="2"/>
        <v>1</v>
      </c>
      <c r="L5" s="35"/>
      <c r="M5" s="133">
        <f t="shared" si="3"/>
        <v>1</v>
      </c>
      <c r="N5" s="133"/>
      <c r="O5" s="133" t="s">
        <v>105</v>
      </c>
      <c r="P5" s="789" t="str">
        <f>VLOOKUP($Q$1&amp;ROW($A2),Groups!$B$7:$D$35,3,0)</f>
        <v>Scotland</v>
      </c>
      <c r="Q5" s="133">
        <f t="shared" si="4"/>
        <v>0</v>
      </c>
      <c r="R5" s="133">
        <f t="shared" si="5"/>
        <v>-3</v>
      </c>
      <c r="S5" s="133">
        <f t="shared" si="6"/>
        <v>2</v>
      </c>
      <c r="T5" s="133">
        <f t="shared" si="7"/>
        <v>5</v>
      </c>
      <c r="U5" s="133">
        <f t="shared" si="8"/>
        <v>0</v>
      </c>
      <c r="V5" s="790">
        <f>$Q5*FactorPts+(GDzero+$R5)*FactorGD+$S5*FactorFor+$U5*FactorWins+$W5*FactorDirC3+$X5*FactorDirC2+$Y5*FactorDirC43+$Z5*FactorDirC42+$AA5*FactorDirC42+$AB5*FactorFairPlay+$AE5*FactorPenalty+(100-$AF5)*($M$10&gt;0)*FactorRank+(8-ROW())*FactorRow</f>
        <v>47020.00009</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47020</v>
      </c>
      <c r="AE5" s="133">
        <f t="shared" si="15"/>
        <v>0</v>
      </c>
      <c r="AF5" s="133">
        <f t="array" ref="AF5">INDEX(Language!$D$5:$D$63,MATCH($P5,Language!$E$5:$E$63,0),1)</f>
        <v>13</v>
      </c>
    </row>
    <row r="6" ht="14.25" customHeight="1">
      <c r="B6" s="792" t="str">
        <f>INDIRECT("'"&amp;References!$A$1&amp;"'!"&amp;$B$1&amp;References!$G7)</f>
        <v>Germany</v>
      </c>
      <c r="C6" s="793" t="s">
        <v>120</v>
      </c>
      <c r="D6" s="794" t="str">
        <f>INDIRECT("'"&amp;References!$A$1&amp;"'!"&amp;$D$1&amp;References!$G7)</f>
        <v>Hungary</v>
      </c>
      <c r="E6" s="792">
        <f>IF(OR(INDIRECT("'"&amp;References!$A$1&amp;"'!"&amp;$B$1&amp;References!$H7)="",INDIRECT("'"&amp;References!$A$1&amp;"'!"&amp;$D$1&amp;References!$H7)=""),"",INDIRECT("'"&amp;References!$A$1&amp;"'!"&amp;$B$1&amp;References!$H7))</f>
        <v>1</v>
      </c>
      <c r="F6" s="793" t="s">
        <v>120</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121</v>
      </c>
      <c r="P6" s="789" t="str">
        <f>VLOOKUP($Q$1&amp;ROW($A3),Groups!$B$7:$D$35,3,0)</f>
        <v>Hungary</v>
      </c>
      <c r="Q6" s="133">
        <f t="shared" si="4"/>
        <v>4</v>
      </c>
      <c r="R6" s="133">
        <f t="shared" si="5"/>
        <v>0</v>
      </c>
      <c r="S6" s="133">
        <f t="shared" si="6"/>
        <v>3</v>
      </c>
      <c r="T6" s="133">
        <f t="shared" si="7"/>
        <v>3</v>
      </c>
      <c r="U6" s="133">
        <f t="shared" si="8"/>
        <v>1</v>
      </c>
      <c r="V6" s="790">
        <f>$Q6*FactorPts+(GDzero+$R6)*FactorGD+$S6*FactorFor+$U6*FactorWins+$W6*FactorDirC3+$X6*FactorDirC2+$Y6*FactorDirC43+$Z6*FactorDirC42+$AA6*FactorDirC42+$AB6*FactorFairPlay+$AE6*FactorPenalty+(100-$AF6)*($M$10&gt;0)*FactorRank+(8-ROW())*FactorRow</f>
        <v>40150030</v>
      </c>
      <c r="W6" s="133">
        <f t="shared" si="9"/>
        <v>0</v>
      </c>
      <c r="X6" s="133">
        <f t="shared" si="10"/>
        <v>1</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40050030</v>
      </c>
      <c r="AE6" s="133">
        <f t="shared" si="15"/>
        <v>0</v>
      </c>
      <c r="AF6" s="133">
        <f t="array" ref="AF6">INDEX(Language!$D$5:$D$63,MATCH($P6,Language!$E$5:$E$63,0),1)</f>
        <v>6</v>
      </c>
    </row>
    <row r="7" ht="14.25" customHeight="1">
      <c r="B7" s="792" t="str">
        <f>INDIRECT("'"&amp;References!$A$1&amp;"'!"&amp;$B$1&amp;References!$G8)</f>
        <v>Scotland</v>
      </c>
      <c r="C7" s="793" t="s">
        <v>120</v>
      </c>
      <c r="D7" s="794" t="str">
        <f>INDIRECT("'"&amp;References!$A$1&amp;"'!"&amp;$D$1&amp;References!$G8)</f>
        <v>Switzerland</v>
      </c>
      <c r="E7" s="792">
        <f>IF(OR(INDIRECT("'"&amp;References!$A$1&amp;"'!"&amp;$B$1&amp;References!$H8)="",INDIRECT("'"&amp;References!$A$1&amp;"'!"&amp;$D$1&amp;References!$H8)=""),"",INDIRECT("'"&amp;References!$A$1&amp;"'!"&amp;$B$1&amp;References!$H8))</f>
        <v>0</v>
      </c>
      <c r="F7" s="793" t="s">
        <v>120</v>
      </c>
      <c r="G7" s="795">
        <f>IF(OR(INDIRECT("'"&amp;References!$A$1&amp;"'!"&amp;$B$1&amp;References!$H8)="",INDIRECT("'"&amp;References!$A$1&amp;"'!"&amp;$D$1&amp;References!$H8)=""),"",INDIRECT("'"&amp;References!$A$1&amp;"'!"&amp;$D$1&amp;References!$H8))</f>
        <v>1</v>
      </c>
      <c r="H7" s="133">
        <f t="shared" si="1"/>
        <v>0</v>
      </c>
      <c r="I7" s="133">
        <f t="shared" si="2"/>
        <v>3</v>
      </c>
      <c r="L7" s="35"/>
      <c r="M7" s="133">
        <f t="shared" si="3"/>
        <v>1</v>
      </c>
      <c r="N7" s="133"/>
      <c r="O7" s="133" t="s">
        <v>122</v>
      </c>
      <c r="P7" s="789" t="str">
        <f>VLOOKUP($Q$1&amp;ROW($A4),Groups!$B$7:$D$35,3,0)</f>
        <v>Switzerland</v>
      </c>
      <c r="Q7" s="133">
        <f t="shared" si="4"/>
        <v>4</v>
      </c>
      <c r="R7" s="133">
        <f t="shared" si="5"/>
        <v>0</v>
      </c>
      <c r="S7" s="133">
        <f t="shared" si="6"/>
        <v>2</v>
      </c>
      <c r="T7" s="133">
        <f t="shared" si="7"/>
        <v>2</v>
      </c>
      <c r="U7" s="133">
        <f t="shared" si="8"/>
        <v>1</v>
      </c>
      <c r="V7" s="790">
        <f>$Q7*FactorPts+(GDzero+$R7)*FactorGD+$S7*FactorFor+$U7*FactorWins+$W7*FactorDirC3+$X7*FactorDirC2+$Y7*FactorDirC43+$Z7*FactorDirC42+$AA7*FactorDirC42+$AB7*FactorFairPlay+$AE7*FactorPenalty+(100-$AF7)*($M$10&gt;0)*FactorRank+(8-ROW())*FactorRow</f>
        <v>40150020</v>
      </c>
      <c r="W7" s="133">
        <f t="shared" si="9"/>
        <v>0</v>
      </c>
      <c r="X7" s="133">
        <f t="shared" si="10"/>
        <v>1</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40050020</v>
      </c>
      <c r="AE7" s="133">
        <f t="shared" si="15"/>
        <v>0</v>
      </c>
      <c r="AF7" s="133">
        <f t="array" ref="AF7">INDEX(Language!$D$5:$D$63,MATCH($P7,Language!$E$5:$E$63,0),1)</f>
        <v>20</v>
      </c>
    </row>
    <row r="8" ht="14.25" customHeight="1">
      <c r="B8" s="792" t="str">
        <f>INDIRECT("'"&amp;References!$A$1&amp;"'!"&amp;$B$1&amp;References!$G9)</f>
        <v>Switzerland</v>
      </c>
      <c r="C8" s="793" t="s">
        <v>120</v>
      </c>
      <c r="D8" s="794" t="str">
        <f>INDIRECT("'"&amp;References!$A$1&amp;"'!"&amp;$D$1&amp;References!$G9)</f>
        <v>Germany</v>
      </c>
      <c r="E8" s="792">
        <f>IF(OR(INDIRECT("'"&amp;References!$A$1&amp;"'!"&amp;$B$1&amp;References!$H9)="",INDIRECT("'"&amp;References!$A$1&amp;"'!"&amp;$D$1&amp;References!$H9)=""),"",INDIRECT("'"&amp;References!$A$1&amp;"'!"&amp;$B$1&amp;References!$H9))</f>
        <v>0</v>
      </c>
      <c r="F8" s="793" t="s">
        <v>120</v>
      </c>
      <c r="G8" s="795">
        <f>IF(OR(INDIRECT("'"&amp;References!$A$1&amp;"'!"&amp;$B$1&amp;References!$H9)="",INDIRECT("'"&amp;References!$A$1&amp;"'!"&amp;$D$1&amp;References!$H9)=""),"",INDIRECT("'"&amp;References!$A$1&amp;"'!"&amp;$D$1&amp;References!$H9))</f>
        <v>1</v>
      </c>
      <c r="H8" s="133">
        <f t="shared" si="1"/>
        <v>0</v>
      </c>
      <c r="I8" s="133">
        <f t="shared" si="2"/>
        <v>3</v>
      </c>
      <c r="J8" s="153" t="str">
        <f>IF(OR(INDIRECT("'"&amp;References!$A$1&amp;"'!"&amp;$B$1&amp;(References!$H9+2))="",INDIRECT("'"&amp;References!$A$1&amp;"'!"&amp;$D$1&amp;(References!$H9+2))=""),"",INDIRECT("'"&amp;References!$A$1&amp;"'!"&amp;$B$1&amp;(References!$H9+2)))</f>
        <v/>
      </c>
      <c r="K8" s="133" t="s">
        <v>1024</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Scotland</v>
      </c>
      <c r="C9" s="793" t="s">
        <v>120</v>
      </c>
      <c r="D9" s="794" t="str">
        <f>INDIRECT("'"&amp;References!$A$1&amp;"'!"&amp;$D$1&amp;References!$G10)</f>
        <v>Hungary</v>
      </c>
      <c r="E9" s="792">
        <f>IF(OR(INDIRECT("'"&amp;References!$A$1&amp;"'!"&amp;$B$1&amp;References!$H10)="",INDIRECT("'"&amp;References!$A$1&amp;"'!"&amp;$D$1&amp;References!$H10)=""),"",INDIRECT("'"&amp;References!$A$1&amp;"'!"&amp;$B$1&amp;References!$H10))</f>
        <v>1</v>
      </c>
      <c r="F9" s="793" t="s">
        <v>120</v>
      </c>
      <c r="G9" s="795">
        <f>IF(OR(INDIRECT("'"&amp;References!$A$1&amp;"'!"&amp;$B$1&amp;References!$H10)="",INDIRECT("'"&amp;References!$A$1&amp;"'!"&amp;$D$1&amp;References!$H10)=""),"",INDIRECT("'"&amp;References!$A$1&amp;"'!"&amp;$D$1&amp;References!$H10))</f>
        <v>2</v>
      </c>
      <c r="H9" s="133">
        <f t="shared" si="1"/>
        <v>0</v>
      </c>
      <c r="I9" s="133">
        <f t="shared" si="2"/>
        <v>3</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Germany</v>
      </c>
      <c r="Q11" s="801">
        <f t="shared" si="16"/>
        <v>9</v>
      </c>
      <c r="R11" s="802">
        <f t="shared" si="16"/>
        <v>3</v>
      </c>
      <c r="S11" s="802">
        <f t="shared" si="16"/>
        <v>4</v>
      </c>
      <c r="T11" s="802">
        <f t="shared" si="16"/>
        <v>1</v>
      </c>
      <c r="U11" s="802">
        <f t="shared" si="16"/>
        <v>3</v>
      </c>
      <c r="V11" s="803">
        <f t="shared" ref="V11:V14" si="18">LARGE($V$4:$V$7,ROW(A1))</f>
        <v>90053040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Hungary</v>
      </c>
      <c r="Q12" s="163">
        <f t="shared" si="17"/>
        <v>4</v>
      </c>
      <c r="R12" s="133">
        <f t="shared" si="17"/>
        <v>0</v>
      </c>
      <c r="S12" s="133">
        <f t="shared" si="17"/>
        <v>3</v>
      </c>
      <c r="T12" s="133">
        <f t="shared" si="17"/>
        <v>3</v>
      </c>
      <c r="U12" s="133">
        <f t="shared" si="17"/>
        <v>1</v>
      </c>
      <c r="V12" s="810">
        <f t="shared" si="18"/>
        <v>40150030</v>
      </c>
      <c r="Y12" s="133">
        <f>IF(AND(VLOOKUP($B$9,$P$4:$AD$7,15,0)=VLOOKUP($D$9,$P$4:$AD$7,15,0),$E$9=$G$9,COUNTIF($Q$4:$Q$7,VLOOKUP($B$9,$P$4:$Q$7,2,0))=2,$M$10=6),1,0)</f>
        <v>0</v>
      </c>
      <c r="Z12" s="811" t="b">
        <f t="shared" si="19"/>
        <v>1</v>
      </c>
      <c r="AA12" s="133" t="b">
        <f t="shared" si="20"/>
        <v>0</v>
      </c>
      <c r="AB12" s="153" t="b">
        <f t="shared" si="21"/>
        <v>0</v>
      </c>
      <c r="AC12" s="153" t="b">
        <f t="shared" si="22"/>
        <v>0</v>
      </c>
      <c r="AD12" s="133">
        <f t="shared" si="23"/>
        <v>1</v>
      </c>
      <c r="AE12" s="812" t="str">
        <f t="shared" si="24"/>
        <v/>
      </c>
    </row>
    <row r="13" ht="14.25" customHeight="1">
      <c r="B13" s="133"/>
      <c r="C13" s="133"/>
      <c r="D13" s="133"/>
      <c r="O13" s="809" t="s">
        <v>121</v>
      </c>
      <c r="P13" s="153" t="str">
        <f t="shared" ref="P13:U13" si="25">INDEX(P$4:P$7,MATCH($V13,$V$4:$V$7,0))</f>
        <v>Switzerland</v>
      </c>
      <c r="Q13" s="163">
        <f t="shared" si="25"/>
        <v>4</v>
      </c>
      <c r="R13" s="133">
        <f t="shared" si="25"/>
        <v>0</v>
      </c>
      <c r="S13" s="133">
        <f t="shared" si="25"/>
        <v>2</v>
      </c>
      <c r="T13" s="133">
        <f t="shared" si="25"/>
        <v>2</v>
      </c>
      <c r="U13" s="133">
        <f t="shared" si="25"/>
        <v>1</v>
      </c>
      <c r="V13" s="810">
        <f t="shared" si="18"/>
        <v>40150020</v>
      </c>
      <c r="Z13" s="811" t="b">
        <f t="shared" si="19"/>
        <v>1</v>
      </c>
      <c r="AA13" s="133" t="b">
        <f t="shared" si="20"/>
        <v>0</v>
      </c>
      <c r="AB13" s="153" t="b">
        <f t="shared" si="21"/>
        <v>0</v>
      </c>
      <c r="AC13" s="153" t="b">
        <f t="shared" si="22"/>
        <v>0</v>
      </c>
      <c r="AD13" s="133">
        <f t="shared" si="23"/>
        <v>1</v>
      </c>
      <c r="AE13" s="812" t="str">
        <f t="shared" si="24"/>
        <v/>
      </c>
    </row>
    <row r="14" ht="14.25" customHeight="1">
      <c r="B14" s="133"/>
      <c r="C14" s="133"/>
      <c r="D14" s="133"/>
      <c r="F14" s="133"/>
      <c r="G14" s="35"/>
      <c r="O14" s="813" t="s">
        <v>122</v>
      </c>
      <c r="P14" s="814" t="str">
        <f t="shared" ref="P14:U14" si="26">INDEX(P$4:P$7,MATCH($V14,$V$4:$V$7,0))</f>
        <v>Scotland</v>
      </c>
      <c r="Q14" s="815">
        <f t="shared" si="26"/>
        <v>0</v>
      </c>
      <c r="R14" s="816">
        <f t="shared" si="26"/>
        <v>-3</v>
      </c>
      <c r="S14" s="816">
        <f t="shared" si="26"/>
        <v>2</v>
      </c>
      <c r="T14" s="816">
        <f t="shared" si="26"/>
        <v>5</v>
      </c>
      <c r="U14" s="816">
        <f t="shared" si="26"/>
        <v>0</v>
      </c>
      <c r="V14" s="817">
        <f t="shared" si="18"/>
        <v>47020.00009</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Ger</v>
      </c>
      <c r="I17" s="802" t="str">
        <f>LEFT($P$5,3)</f>
        <v>Sco</v>
      </c>
      <c r="J17" s="802" t="str">
        <f>LEFT($P$6,3)</f>
        <v>Hun</v>
      </c>
      <c r="K17" s="827" t="str">
        <f>LEFT($P$7,3)</f>
        <v>Swi</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Germany</v>
      </c>
      <c r="F18" s="831"/>
      <c r="G18" s="831"/>
      <c r="H18" s="832"/>
      <c r="I18" s="802">
        <f>SUMIFS($E$4:$E$9,$B$4:$B$9,$P$4,$D$4:$D$9,$P$5)+SUMIFS($G$4:$G$9,$B$4:$B$9,$P$5,$D$4:$D$9,$P$4)</f>
        <v>2</v>
      </c>
      <c r="J18" s="802">
        <f>SUMIFS($E$4:$E$9,$B$4:$B$9,$P$4,$D$4:$D$9,$P$6)+SUMIFS($G$4:$G$9,$B$4:$B$9,$P$6,$D$4:$D$9,$P$4)</f>
        <v>1</v>
      </c>
      <c r="K18" s="827">
        <f>SUMIFS($E$4:$E$9,$B$4:$B$9,$P$4,$D$4:$D$9,$P$7)+SUMIFS($G$4:$G$9,$B$4:$B$9,$P$7,$D$4:$D$9,$P$4)</f>
        <v>1</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104</v>
      </c>
      <c r="P18" s="153" t="str">
        <f>$P$4</f>
        <v>Germany</v>
      </c>
      <c r="Q18" s="133">
        <f t="shared" ref="Q18:Q20" si="27">SUMIFS($H$4:$H$9,$B$4:$B$9,$P18,$D$4:$D$9,"&lt;&gt;"&amp;$P$21)+SUMIFS($I$4:$I$9,$B$4:$B$9,"&lt;&gt;"&amp;$P$21,$D$4:$D$9,$P18)</f>
        <v>6</v>
      </c>
      <c r="R18" s="133">
        <f t="shared" ref="R18:R20" si="28">S18-T18</f>
        <v>2</v>
      </c>
      <c r="S18" s="133">
        <f t="shared" ref="S18:S20" si="29">SUMIFS($E$4:$E$9,$B$4:$B$9,$P18,$D$4:$D$9,"&lt;&gt;"&amp;$P$21)+SUMIFS($G$4:$G$9,$B$4:$B$9,"&lt;&gt;"&amp;$P$21,$D$4:$D$9,$P18)</f>
        <v>3</v>
      </c>
      <c r="T18" s="133">
        <f t="shared" ref="T18:T20" si="30">SUMIFS($G$4:$G$9,$B$4:$B$9,$P18,$D$4:$D$9,"&lt;&gt;"&amp;$P$21)+SUMIFS($E$4:$E$9,$B$4:$B$9,"&lt;&gt;"&amp;$P$21,$D$4:$D$9,$P18)</f>
        <v>1</v>
      </c>
      <c r="U18" s="133"/>
      <c r="V18" s="834">
        <f>Q18*FactorPts+(GDzero+R18)*FactorGD+S18*FactorFor</f>
        <v>60052030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1</v>
      </c>
      <c r="AC18" s="837"/>
      <c r="AD18" s="133">
        <f t="shared" ref="AD18:AD20" si="34">IF(AND($AF$16,$AD$4=$AD$5,$AD$4=$AD$6,$AD$4&lt;&gt;$AD$7),W18,0)</f>
        <v>0</v>
      </c>
      <c r="AE18" s="133" t="str">
        <f t="shared" ref="AE18:AE20" si="35">IF(AD18&gt;0,Y18,"")</f>
        <v/>
      </c>
    </row>
    <row r="19" ht="14.25" customHeight="1">
      <c r="B19" s="133"/>
      <c r="C19" s="133"/>
      <c r="D19" s="133"/>
      <c r="E19" s="838" t="str">
        <f>$P$5</f>
        <v>Scotland</v>
      </c>
      <c r="H19" s="809">
        <f>SUMIFS($E$4:$E$9,$B$4:$B$9,$P$5,$D$4:$D$9,$P$4)+SUMIFS($G$4:$G$9,$B$4:$B$9,$P$4,$D$4:$D$9,$P$5)</f>
        <v>1</v>
      </c>
      <c r="I19" s="839"/>
      <c r="J19" s="133">
        <f>SUMIFS($E$4:$E$9,$B$4:$B$9,$P$5,$D$4:$D$9,$P$6)+SUMIFS($G$4:$G$9,$B$4:$B$9,$P$6,$D$4:$D$9,$P$5)</f>
        <v>1</v>
      </c>
      <c r="K19" s="840">
        <f>SUMIFS($E$4:$E$9,$B$4:$B$9,$P$5,$D$4:$D$9,$P$7)+SUMIFS($G$4:$G$9,$B$4:$B$9,$P$7,$D$4:$D$9,$P$5)</f>
        <v>0</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Scotland</v>
      </c>
      <c r="Q19" s="133">
        <f t="shared" si="27"/>
        <v>0</v>
      </c>
      <c r="R19" s="133">
        <f t="shared" si="28"/>
        <v>-2</v>
      </c>
      <c r="S19" s="133">
        <f t="shared" si="29"/>
        <v>2</v>
      </c>
      <c r="T19" s="133">
        <f t="shared" si="30"/>
        <v>4</v>
      </c>
      <c r="U19" s="133"/>
      <c r="V19" s="834">
        <f>Q19*FactorPts+(GDzero+R19)*FactorGD+S19*FactorFor</f>
        <v>48020</v>
      </c>
      <c r="W19" s="133">
        <f t="shared" si="31"/>
        <v>1</v>
      </c>
      <c r="X19" s="133">
        <f t="shared" si="32"/>
        <v>0</v>
      </c>
      <c r="Y19" s="133" t="str">
        <f>IF(AND(V19=V18,V19&lt;&gt;V20),IF(AA19&gt;AA18,3,IF(AA19=AA18,1,0)),IF(AND(V19=V20,V19&lt;&gt;V18),IF(AC19&gt;AC20,3,IF(AC19=AC20,1,0)),""))</f>
        <v/>
      </c>
      <c r="Z19" s="133" t="str">
        <f t="shared" si="33"/>
        <v/>
      </c>
      <c r="AA19" s="842">
        <f>$H$19</f>
        <v>1</v>
      </c>
      <c r="AB19" s="133"/>
      <c r="AC19" s="843">
        <f>$J$19</f>
        <v>1</v>
      </c>
      <c r="AD19" s="133">
        <f t="shared" si="34"/>
        <v>0</v>
      </c>
      <c r="AE19" s="133" t="str">
        <f t="shared" si="35"/>
        <v/>
      </c>
    </row>
    <row r="20" ht="14.25" customHeight="1">
      <c r="E20" s="838" t="str">
        <f>$P$6</f>
        <v>Hungary</v>
      </c>
      <c r="H20" s="809">
        <f>SUMIFS($E$4:$E$9,$B$4:$B$9,$P$6,$D$4:$D$9,$P$4)+SUMIFS($G$4:$G$9,$B$4:$B$9,$P$4,$D$4:$D$9,$P$6)</f>
        <v>0</v>
      </c>
      <c r="I20" s="133">
        <f>SUMIFS($E$4:$E$9,$B$4:$B$9,$P$6,$D$4:$D$9,$P$5)+SUMIFS($G$4:$G$9,$B$4:$B$9,$P$5,$D$4:$D$9,$P$6)</f>
        <v>2</v>
      </c>
      <c r="J20" s="839"/>
      <c r="K20" s="840">
        <f>SUMIFS($E$4:$E$9,$B$4:$B$9,$P$6,$D$4:$D$9,$P$7)+SUMIFS($G$4:$G$9,$B$4:$B$9,$P$7,$D$4:$D$9,$P$6)</f>
        <v>1</v>
      </c>
      <c r="L20" s="841">
        <f>IF(AND($Q$6=$Q$4,$Q$6&lt;&gt;$Q$5,$Q$6&lt;&gt;$Q$7),IF(H20&gt;J18,3,IF(H20=J18,1,0)),IF(AND($Q$6=$Q$5,$Q$6&lt;&gt;$Q$4,$Q$6&lt;&gt;$Q$7),IF(I20&gt;J19,3,IF(I20=J19,1,0)),IF(AND($Q$6=$Q$7,$Q$6&lt;&gt;$Q$4,$Q$6&lt;&gt;$Q$5),IF(K20&gt;J21,3,IF(K20=J21,1,0)),"")))</f>
        <v>1</v>
      </c>
      <c r="M20" s="841" t="str">
        <f>IF($AF$16,IF(AND($AD$6=$AD$4,$AD$6&lt;&gt;$AD$5,$AD$6&lt;&gt;$AD$7),IF(H20&gt;J18,3,IF(H20=J18,1,0)),IF(AND($AD$6&lt;&gt;$AD$4,$AD$6=$AD$5,$AD$6&lt;&gt;$AD$7),IF(I20&gt;J19,3,IF(I20=J19,1,0)),IF(AND($AD$6&lt;&gt;$AD$4,$AD$6&lt;&gt;$AD$5,$AD$6=$AD$7),IF(K20&gt;J21,3,IF(K20=J21,1,0)),""))),"")</f>
        <v/>
      </c>
      <c r="N20" s="133"/>
      <c r="O20" s="133" t="s">
        <v>121</v>
      </c>
      <c r="P20" s="153" t="str">
        <f>$P$6</f>
        <v>Hungary</v>
      </c>
      <c r="Q20" s="133">
        <f t="shared" si="27"/>
        <v>3</v>
      </c>
      <c r="R20" s="133">
        <f t="shared" si="28"/>
        <v>0</v>
      </c>
      <c r="S20" s="133">
        <f t="shared" si="29"/>
        <v>2</v>
      </c>
      <c r="T20" s="133">
        <f t="shared" si="30"/>
        <v>2</v>
      </c>
      <c r="U20" s="133"/>
      <c r="V20" s="834">
        <f>Q20*FactorPts+(GDzero+R20)*FactorGD+S20*FactorFor</f>
        <v>30050020</v>
      </c>
      <c r="W20" s="133">
        <f t="shared" si="31"/>
        <v>2</v>
      </c>
      <c r="X20" s="133">
        <f t="shared" si="32"/>
        <v>0</v>
      </c>
      <c r="Y20" s="133" t="str">
        <f>IF(AND(V20=V18,V20&lt;&gt;V19),IF(AB20&gt;AB18,3,IF(AB20=AB18,1,0)),IF(AND(V20=V19,V20&lt;&gt;V18),IF(AC20&gt;AC19,3,IF(AC20=AC19,1,0)),""))</f>
        <v/>
      </c>
      <c r="Z20" s="133" t="str">
        <f t="shared" si="33"/>
        <v/>
      </c>
      <c r="AA20" s="842"/>
      <c r="AB20" s="133">
        <f>$H$20</f>
        <v>0</v>
      </c>
      <c r="AC20" s="843">
        <f>$I$20</f>
        <v>2</v>
      </c>
      <c r="AD20" s="133">
        <f t="shared" si="34"/>
        <v>0</v>
      </c>
      <c r="AE20" s="133" t="str">
        <f t="shared" si="35"/>
        <v/>
      </c>
    </row>
    <row r="21" ht="14.25" customHeight="1">
      <c r="B21" s="336"/>
      <c r="C21" s="133"/>
      <c r="E21" s="844" t="str">
        <f>$P$7</f>
        <v>Switzerland</v>
      </c>
      <c r="F21" s="845"/>
      <c r="G21" s="845"/>
      <c r="H21" s="813">
        <f>SUMIFS($E$4:$E$9,$B$4:$B$9,$P$7,$D$4:$D$9,$P$4)+SUMIFS($G$4:$G$9,$B$4:$B$9,$P$4,$D$4:$D$9,$P$7)</f>
        <v>0</v>
      </c>
      <c r="I21" s="816">
        <f>SUMIFS($E$4:$E$9,$B$4:$B$9,$P$7,$D$4:$D$9,$P$5)+SUMIFS($G$4:$G$9,$B$4:$B$9,$P$5,$D$4:$D$9,$P$7)</f>
        <v>1</v>
      </c>
      <c r="J21" s="816">
        <f>SUMIFS($E$4:$E$9,$B$4:$B$9,$P$7,$D$4:$D$9,$P$6)+SUMIFS($G$4:$G$9,$B$4:$B$9,$P$6,$D$4:$D$9,$P$7)</f>
        <v>1</v>
      </c>
      <c r="K21" s="846"/>
      <c r="L21" s="847">
        <f>IF(AND($Q$7=$Q$4,$Q$7&lt;&gt;$Q$5,$Q$7&lt;&gt;$Q$6),IF(H21&gt;K18,3,IF(H21=K18,1,0)),IF(AND($Q$7=$Q$5,$Q$7&lt;&gt;$Q$4,$Q$7&lt;&gt;$Q$6),IF(I21&gt;K19,3,IF(I21=K19,1,0)),IF(AND($Q$7=$Q$6,$Q$7&lt;&gt;$Q$4,$Q$7&lt;&gt;$Q$5),IF(J21&gt;K20,3,IF(J21=K20,1,0)),"")))</f>
        <v>1</v>
      </c>
      <c r="M21" s="847" t="str">
        <f>IF($AF$16,IF(AND($AD$7=$AD$4,$AD$7&lt;&gt;$AD$5,$AD$7&lt;&gt;$AD$6),IF(H21&gt;K18,3,IF(H21=K18,1,0)),IF(AND($AD$7&lt;&gt;$AD$4,$AD$7=$AD$5,$AD$7&lt;&gt;$AD$6),IF(I21&gt;K19,3,IF(I21=K19,1,0)),IF(AND($AD$7&lt;&gt;$AD$4,$AD$7&lt;&gt;$AD$5,$AD$7=$AD$6),IF(J21&gt;K20,3,IF(J21=K20,1,0)),""))),"")</f>
        <v/>
      </c>
      <c r="N21" s="133"/>
      <c r="O21" s="133"/>
      <c r="P21" s="848" t="str">
        <f>$P$7</f>
        <v>Switzerland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Germany</v>
      </c>
      <c r="Q23" s="133">
        <f t="shared" ref="Q23:Q25" si="36">SUMIFS($H$4:$H$9,$B$4:$B$9,$P23,$D$4:$D$9,"&lt;&gt;"&amp;$P$26)+SUMIFS($I$4:$I$9,$B$4:$B$9,"&lt;&gt;"&amp;$P$26,$D$4:$D$9,$P23)</f>
        <v>6</v>
      </c>
      <c r="R23" s="133">
        <f t="shared" ref="R23:R25" si="37">S23-T23</f>
        <v>2</v>
      </c>
      <c r="S23" s="133">
        <f t="shared" ref="S23:S25" si="38">SUMIFS($E$4:$E$9,$B$4:$B$9,$P23,$D$4:$D$9,"&lt;&gt;"&amp;$P$26)+SUMIFS($G$4:$G$9,$B$4:$B$9,"&lt;&gt;"&amp;$P$26,$D$4:$D$9,$P23)</f>
        <v>3</v>
      </c>
      <c r="T23" s="133">
        <f t="shared" ref="T23:T25" si="39">SUMIFS($G$4:$G$9,$B$4:$B$9,$P23,$D$4:$D$9,"&lt;&gt;"&amp;$P$26)+SUMIFS($E$4:$E$9,$B$4:$B$9,"&lt;&gt;"&amp;$P$26,$D$4:$D$9,$P23)</f>
        <v>1</v>
      </c>
      <c r="U23" s="133"/>
      <c r="V23" s="834">
        <f>Q23*FactorPts+(GDzero+R23)*FactorGD+S23*FactorFor</f>
        <v>60052030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1</v>
      </c>
      <c r="AC23" s="843"/>
      <c r="AD23" s="133">
        <f t="shared" ref="AD23:AD25" si="43">IF(AND($AF$16,$AD$4=$AD$5,$AD$4=$AD$7,$AD$4&lt;&gt;$AD$6),W23,0)</f>
        <v>0</v>
      </c>
      <c r="AE23" s="133" t="str">
        <f t="shared" ref="AE23:AE25" si="44">IF(AD23&gt;0,Y23,"")</f>
        <v/>
      </c>
    </row>
    <row r="24" ht="14.25" customHeight="1">
      <c r="B24" s="336"/>
      <c r="C24" s="133"/>
      <c r="O24" s="133" t="s">
        <v>105</v>
      </c>
      <c r="P24" s="153" t="str">
        <f>$P$5</f>
        <v>Scotland</v>
      </c>
      <c r="Q24" s="133">
        <f t="shared" si="36"/>
        <v>0</v>
      </c>
      <c r="R24" s="133">
        <f t="shared" si="37"/>
        <v>-2</v>
      </c>
      <c r="S24" s="133">
        <f t="shared" si="38"/>
        <v>1</v>
      </c>
      <c r="T24" s="133">
        <f t="shared" si="39"/>
        <v>3</v>
      </c>
      <c r="U24" s="133"/>
      <c r="V24" s="834">
        <f>Q24*FactorPts+(GDzero+R24)*FactorGD+S24*FactorFor</f>
        <v>48010</v>
      </c>
      <c r="W24" s="133">
        <f t="shared" si="40"/>
        <v>1</v>
      </c>
      <c r="X24" s="133">
        <f t="shared" si="41"/>
        <v>0</v>
      </c>
      <c r="Y24" s="133" t="str">
        <f>IF(AND(V24=V23,V24&lt;&gt;V25),IF(AA24&gt;AA23,3,IF(AA24=AA23,1,0)),IF(AND(V24=V25,V24&lt;&gt;V23),IF(AC24&gt;AC25,3,IF(AC24=AC25,1,0)),""))</f>
        <v/>
      </c>
      <c r="Z24" s="133" t="str">
        <f t="shared" si="42"/>
        <v/>
      </c>
      <c r="AA24" s="842">
        <f>$H$19</f>
        <v>1</v>
      </c>
      <c r="AB24" s="133"/>
      <c r="AC24" s="843">
        <f>$K$19</f>
        <v>0</v>
      </c>
      <c r="AD24" s="133">
        <f t="shared" si="43"/>
        <v>0</v>
      </c>
      <c r="AE24" s="133" t="str">
        <f t="shared" si="44"/>
        <v/>
      </c>
    </row>
    <row r="25" ht="14.25" customHeight="1">
      <c r="B25" s="336"/>
      <c r="C25" s="133"/>
      <c r="O25" s="133" t="s">
        <v>121</v>
      </c>
      <c r="P25" s="153" t="str">
        <f>$P$7</f>
        <v>Switzerland</v>
      </c>
      <c r="Q25" s="133">
        <f t="shared" si="36"/>
        <v>3</v>
      </c>
      <c r="R25" s="133">
        <f t="shared" si="37"/>
        <v>0</v>
      </c>
      <c r="S25" s="133">
        <f t="shared" si="38"/>
        <v>1</v>
      </c>
      <c r="T25" s="133">
        <f t="shared" si="39"/>
        <v>1</v>
      </c>
      <c r="U25" s="133"/>
      <c r="V25" s="834">
        <f>Q25*FactorPts+(GDzero+R25)*FactorGD+S25*FactorFor</f>
        <v>30050010</v>
      </c>
      <c r="W25" s="133">
        <f t="shared" si="40"/>
        <v>2</v>
      </c>
      <c r="X25" s="133">
        <f t="shared" si="41"/>
        <v>0</v>
      </c>
      <c r="Y25" s="133" t="str">
        <f>IF(AND(V25=V23,V25&lt;&gt;V24),IF(AB25&gt;AB23,3,IF(AB25=AB23,1,0)),IF(AND(V25=V24,V25&lt;&gt;V23),IF(AC25&gt;AC24,3,IF(AC25=AC24,1,0)),""))</f>
        <v/>
      </c>
      <c r="Z25" s="133" t="str">
        <f t="shared" si="42"/>
        <v/>
      </c>
      <c r="AA25" s="842"/>
      <c r="AB25" s="133">
        <f>$H$21</f>
        <v>0</v>
      </c>
      <c r="AC25" s="843">
        <f>$I$21</f>
        <v>1</v>
      </c>
      <c r="AD25" s="133">
        <f t="shared" si="43"/>
        <v>0</v>
      </c>
      <c r="AE25" s="133" t="str">
        <f t="shared" si="44"/>
        <v/>
      </c>
    </row>
    <row r="26" ht="14.25" customHeight="1">
      <c r="B26" s="336"/>
      <c r="C26" s="133"/>
      <c r="O26" s="133"/>
      <c r="P26" s="848" t="str">
        <f>$P$6</f>
        <v>Hungary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Germany</v>
      </c>
      <c r="Q28" s="133">
        <f t="shared" ref="Q28:Q30" si="45">SUMIFS($H$4:$H$9,$B$4:$B$9,$P28,$D$4:$D$9,"&lt;&gt;"&amp;$P$31)+SUMIFS($I$4:$I$9,$B$4:$B$9,"&lt;&gt;"&amp;$P$31,$D$4:$D$9,$P28)</f>
        <v>6</v>
      </c>
      <c r="R28" s="133">
        <f t="shared" ref="R28:R30" si="46">S28-T28</f>
        <v>2</v>
      </c>
      <c r="S28" s="133">
        <f t="shared" ref="S28:S30" si="47">SUMIFS($E$4:$E$9,$B$4:$B$9,$P28,$D$4:$D$9,"&lt;&gt;"&amp;$P$31)+SUMIFS($G$4:$G$9,$B$4:$B$9,"&lt;&gt;"&amp;$P$31,$D$4:$D$9,$P28)</f>
        <v>2</v>
      </c>
      <c r="T28" s="133">
        <f t="shared" ref="T28:T30" si="48">SUMIFS($G$4:$G$9,$B$4:$B$9,$P28,$D$4:$D$9,"&lt;&gt;"&amp;$P$31)+SUMIFS($E$4:$E$9,$B$4:$B$9,"&lt;&gt;"&amp;$P$31,$D$4:$D$9,$P28)</f>
        <v>0</v>
      </c>
      <c r="U28" s="133"/>
      <c r="V28" s="834">
        <f>Q28*FactorPts+(GDzero+R28)*FactorGD+S28*FactorFor</f>
        <v>60052020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1</v>
      </c>
      <c r="AC28" s="843"/>
      <c r="AD28" s="133">
        <f t="shared" ref="AD28:AD30" si="52">IF(AND($AF$16,$AD$4=$AD$6,$AD$4=$AD$7,$AD$4&lt;&gt;$AD$5),W28,0)</f>
        <v>0</v>
      </c>
      <c r="AE28" s="133" t="str">
        <f t="shared" ref="AE28:AE30" si="53">IF(AD28&gt;0,Y28,"")</f>
        <v/>
      </c>
    </row>
    <row r="29" ht="14.25" customHeight="1">
      <c r="O29" s="133" t="s">
        <v>105</v>
      </c>
      <c r="P29" s="153" t="str">
        <f>$P$6</f>
        <v>Hungary</v>
      </c>
      <c r="Q29" s="133">
        <f t="shared" si="45"/>
        <v>1</v>
      </c>
      <c r="R29" s="133">
        <f t="shared" si="46"/>
        <v>-1</v>
      </c>
      <c r="S29" s="133">
        <f t="shared" si="47"/>
        <v>1</v>
      </c>
      <c r="T29" s="133">
        <f t="shared" si="48"/>
        <v>2</v>
      </c>
      <c r="U29" s="133"/>
      <c r="V29" s="834">
        <f>Q29*FactorPts+(GDzero+R29)*FactorGD+S29*FactorFor</f>
        <v>10049010</v>
      </c>
      <c r="W29" s="133">
        <f t="shared" si="49"/>
        <v>1</v>
      </c>
      <c r="X29" s="133">
        <f t="shared" si="50"/>
        <v>0</v>
      </c>
      <c r="Y29" s="133">
        <f>IF(AND(V29=V28,V29&lt;&gt;V30),IF(AA29&gt;AA28,3,IF(AA29=AA28,1,0)),IF(AND(V29=V30,V29&lt;&gt;V28),IF(AC29&gt;AC30,3,IF(AC29=AC30,1,0)),""))</f>
        <v>1</v>
      </c>
      <c r="Z29" s="133" t="str">
        <f t="shared" si="51"/>
        <v/>
      </c>
      <c r="AA29" s="842">
        <f>$H$20</f>
        <v>0</v>
      </c>
      <c r="AB29" s="133"/>
      <c r="AC29" s="843">
        <f>$K$20</f>
        <v>1</v>
      </c>
      <c r="AD29" s="133">
        <f t="shared" si="52"/>
        <v>0</v>
      </c>
      <c r="AE29" s="133" t="str">
        <f t="shared" si="53"/>
        <v/>
      </c>
    </row>
    <row r="30" ht="14.25" customHeight="1">
      <c r="O30" s="133" t="s">
        <v>121</v>
      </c>
      <c r="P30" s="153" t="str">
        <f>$P$7</f>
        <v>Switzerland</v>
      </c>
      <c r="Q30" s="133">
        <f t="shared" si="45"/>
        <v>1</v>
      </c>
      <c r="R30" s="133">
        <f t="shared" si="46"/>
        <v>-1</v>
      </c>
      <c r="S30" s="133">
        <f t="shared" si="47"/>
        <v>1</v>
      </c>
      <c r="T30" s="133">
        <f t="shared" si="48"/>
        <v>2</v>
      </c>
      <c r="U30" s="133"/>
      <c r="V30" s="834">
        <f>Q30*FactorPts+(GDzero+R30)*FactorGD+S30*FactorFor</f>
        <v>10049010</v>
      </c>
      <c r="W30" s="133">
        <f t="shared" si="49"/>
        <v>1</v>
      </c>
      <c r="X30" s="133">
        <f t="shared" si="50"/>
        <v>0</v>
      </c>
      <c r="Y30" s="133">
        <f>IF(AND(V30=V28,V30&lt;&gt;V29),IF(AB30&gt;AB28,3,IF(AB30=AB28,1,0)),IF(AND(V30=V29,V30&lt;&gt;V28),IF(AC30&gt;AC29,3,IF(AC30=AC29,1,0)),""))</f>
        <v>1</v>
      </c>
      <c r="Z30" s="133" t="str">
        <f t="shared" si="51"/>
        <v/>
      </c>
      <c r="AA30" s="842"/>
      <c r="AB30" s="133">
        <f>$H$21</f>
        <v>0</v>
      </c>
      <c r="AC30" s="843">
        <f>$J$21</f>
        <v>1</v>
      </c>
      <c r="AD30" s="133">
        <f t="shared" si="52"/>
        <v>0</v>
      </c>
      <c r="AE30" s="133" t="str">
        <f t="shared" si="53"/>
        <v/>
      </c>
    </row>
    <row r="31" ht="14.25" customHeight="1">
      <c r="O31" s="133"/>
      <c r="P31" s="848" t="str">
        <f>$P$5</f>
        <v>Scotland</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Scotland</v>
      </c>
      <c r="Q33" s="133">
        <f t="shared" ref="Q33:Q35" si="54">SUMIFS($H$4:$H$9,$B$4:$B$9,$P33,$D$4:$D$9,"&lt;&gt;"&amp;$P$36)+SUMIFS($I$4:$I$9,$B$4:$B$9,"&lt;&gt;"&amp;$P$36,$D$4:$D$9,$P33)</f>
        <v>0</v>
      </c>
      <c r="R33" s="133">
        <f t="shared" ref="R33:R35" si="55">S33-T33</f>
        <v>-2</v>
      </c>
      <c r="S33" s="133">
        <f t="shared" ref="S33:S35" si="56">SUMIFS($E$4:$E$9,$B$4:$B$9,$P33,$D$4:$D$9,"&lt;&gt;"&amp;$P$36)+SUMIFS($G$4:$G$9,$B$4:$B$9,"&lt;&gt;"&amp;$P$36,$D$4:$D$9,$P33)</f>
        <v>1</v>
      </c>
      <c r="T33" s="133">
        <f t="shared" ref="T33:T35" si="57">SUMIFS($G$4:$G$9,$B$4:$B$9,$P33,$D$4:$D$9,"&lt;&gt;"&amp;$P$36)+SUMIFS($E$4:$E$9,$B$4:$B$9,"&lt;&gt;"&amp;$P$36,$D$4:$D$9,$P33)</f>
        <v>3</v>
      </c>
      <c r="U33" s="133"/>
      <c r="V33" s="834">
        <f>Q33*FactorPts+(GDzero+R33)*FactorGD+S33*FactorFor</f>
        <v>48010</v>
      </c>
      <c r="W33" s="133">
        <f t="shared" ref="W33:W35" si="58">RANK(V33,V$33:V$35,1)</f>
        <v>1</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0</v>
      </c>
      <c r="AC33" s="843"/>
      <c r="AD33" s="133">
        <f t="shared" ref="AD33:AD35" si="61">IF(AND($AF$16,$AD$5=$AD$6,$AD$5=$AD$7,$AD$5&lt;&gt;$AD$4),W33,0)</f>
        <v>0</v>
      </c>
      <c r="AE33" s="133" t="str">
        <f t="shared" ref="AE33:AE35" si="62">IF(AD33&gt;0,Y33,"")</f>
        <v/>
      </c>
    </row>
    <row r="34" ht="14.25" customHeight="1">
      <c r="O34" s="133" t="s">
        <v>105</v>
      </c>
      <c r="P34" s="153" t="str">
        <f>$P$6</f>
        <v>Hungary</v>
      </c>
      <c r="Q34" s="133">
        <f t="shared" si="54"/>
        <v>4</v>
      </c>
      <c r="R34" s="133">
        <f t="shared" si="55"/>
        <v>1</v>
      </c>
      <c r="S34" s="133">
        <f t="shared" si="56"/>
        <v>3</v>
      </c>
      <c r="T34" s="133">
        <f t="shared" si="57"/>
        <v>2</v>
      </c>
      <c r="U34" s="133"/>
      <c r="V34" s="834">
        <f>Q34*FactorPts+(GDzero+R34)*FactorGD+S34*FactorFor</f>
        <v>40051030</v>
      </c>
      <c r="W34" s="133">
        <f t="shared" si="58"/>
        <v>3</v>
      </c>
      <c r="X34" s="133">
        <f t="shared" si="59"/>
        <v>0</v>
      </c>
      <c r="Y34" s="133" t="str">
        <f>IF(AND(V34=V33,V34&lt;&gt;V35),IF(AA34&gt;AA33,3,IF(AA34=AA33,1,0)),IF(AND(V34=V35,V34&lt;&gt;V33),IF(AC34&gt;AC35,3,IF(AC34=AC35,1,0)),""))</f>
        <v/>
      </c>
      <c r="Z34" s="133" t="str">
        <f t="shared" si="60"/>
        <v/>
      </c>
      <c r="AA34" s="842">
        <f>$I$20</f>
        <v>2</v>
      </c>
      <c r="AB34" s="133"/>
      <c r="AC34" s="843">
        <f>$K$20</f>
        <v>1</v>
      </c>
      <c r="AD34" s="133">
        <f t="shared" si="61"/>
        <v>0</v>
      </c>
      <c r="AE34" s="133" t="str">
        <f t="shared" si="62"/>
        <v/>
      </c>
    </row>
    <row r="35" ht="14.25" customHeight="1">
      <c r="O35" s="133" t="s">
        <v>121</v>
      </c>
      <c r="P35" s="153" t="str">
        <f>$P$7</f>
        <v>Switzerland</v>
      </c>
      <c r="Q35" s="133">
        <f t="shared" si="54"/>
        <v>4</v>
      </c>
      <c r="R35" s="133">
        <f t="shared" si="55"/>
        <v>1</v>
      </c>
      <c r="S35" s="133">
        <f t="shared" si="56"/>
        <v>2</v>
      </c>
      <c r="T35" s="133">
        <f t="shared" si="57"/>
        <v>1</v>
      </c>
      <c r="U35" s="133"/>
      <c r="V35" s="834">
        <f>Q35*FactorPts+(GDzero+R35)*FactorGD+S35*FactorFor</f>
        <v>40051020</v>
      </c>
      <c r="W35" s="133">
        <f t="shared" si="58"/>
        <v>2</v>
      </c>
      <c r="X35" s="133">
        <f t="shared" si="59"/>
        <v>0</v>
      </c>
      <c r="Y35" s="133" t="str">
        <f>IF(AND(V35=V33,V35&lt;&gt;V34),IF(AB35&gt;AB33,3,IF(AB35=AB33,1,0)),IF(AND(V35=V34,V35&lt;&gt;V33),IF(AC35&gt;AC34,3,IF(AC35=AC34,1,0)),""))</f>
        <v/>
      </c>
      <c r="Z35" s="133" t="str">
        <f t="shared" si="60"/>
        <v/>
      </c>
      <c r="AA35" s="852"/>
      <c r="AB35" s="853">
        <f>$I$21</f>
        <v>1</v>
      </c>
      <c r="AC35" s="854">
        <f>$J$21</f>
        <v>1</v>
      </c>
      <c r="AD35" s="133">
        <f t="shared" si="61"/>
        <v>0</v>
      </c>
      <c r="AE35" s="133" t="str">
        <f t="shared" si="62"/>
        <v/>
      </c>
    </row>
    <row r="36" ht="14.25" customHeight="1">
      <c r="O36" s="133"/>
      <c r="P36" s="848" t="str">
        <f>$P$4</f>
        <v>Germany</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E</v>
      </c>
      <c r="D1" s="781" t="str">
        <f>VLOOKUP($Q$1,References!$B$5:$D$10,3,0)</f>
        <v>F</v>
      </c>
      <c r="O1" s="133"/>
      <c r="P1" s="782" t="s">
        <v>626</v>
      </c>
      <c r="Q1" s="783" t="s">
        <v>108</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Spain</v>
      </c>
      <c r="C4" s="786" t="s">
        <v>120</v>
      </c>
      <c r="D4" s="787" t="str">
        <f>INDIRECT("'"&amp;References!$A$1&amp;"'!"&amp;$D$1&amp;References!$G5)</f>
        <v>Croatia</v>
      </c>
      <c r="E4" s="785">
        <f>IF(OR(INDIRECT("'"&amp;References!$A$1&amp;"'!"&amp;$B$1&amp;References!$H5)="",INDIRECT("'"&amp;References!$A$1&amp;"'!"&amp;$D$1&amp;References!$H5)=""),"",INDIRECT("'"&amp;References!$A$1&amp;"'!"&amp;$B$1&amp;References!$H5))</f>
        <v>0</v>
      </c>
      <c r="F4" s="786" t="s">
        <v>120</v>
      </c>
      <c r="G4" s="788">
        <f>IF(OR(INDIRECT("'"&amp;References!$A$1&amp;"'!"&amp;$B$1&amp;References!$H5)="",INDIRECT("'"&amp;References!$A$1&amp;"'!"&amp;$D$1&amp;References!$H5)=""),"",INDIRECT("'"&amp;References!$A$1&amp;"'!"&amp;$D$1&amp;References!$H5))</f>
        <v>0</v>
      </c>
      <c r="H4" s="133">
        <f t="shared" ref="H4:H9" si="1">IF($M4&gt;0,IF($E4&gt;$G4,3,IF($E4=$G4,1,0)),0)</f>
        <v>1</v>
      </c>
      <c r="I4" s="133">
        <f t="shared" ref="I4:I9" si="2">IF($M4&gt;0,IF($E4&lt;$G4,3,IF($E4=$G4,1,0)),0)</f>
        <v>1</v>
      </c>
      <c r="L4" s="35"/>
      <c r="M4" s="133">
        <f t="shared" ref="M4:M9" si="3">IF(AND($E4&lt;&gt;"",$G4&lt;&gt;""),1,0)</f>
        <v>1</v>
      </c>
      <c r="N4" s="133"/>
      <c r="O4" s="133" t="s">
        <v>104</v>
      </c>
      <c r="P4" s="789" t="str">
        <f>VLOOKUP($Q$1&amp;ROW($A1),Groups!$B$7:$D$35,3,0)</f>
        <v>Spain</v>
      </c>
      <c r="Q4" s="133">
        <f t="shared" ref="Q4:Q7" si="4">SUMIF($B$4:$B$9,P4,$H$4:$H$9)+SUMIF($D$4:$D$9,P4,$I$4:$I$9)</f>
        <v>5</v>
      </c>
      <c r="R4" s="133">
        <f t="shared" ref="R4:R7" si="5">S4-T4</f>
        <v>3</v>
      </c>
      <c r="S4" s="133">
        <f t="shared" ref="S4:S7" si="6">SUMIF($B$4:$B$9,$P4,$E$4:$E$9)+SUMIF($D$4:$D$9,$P4,$G$4:$G$9)</f>
        <v>3</v>
      </c>
      <c r="T4" s="133">
        <f t="shared" ref="T4:T7" si="7">SUMIF($B$4:$B$9,$P4,$G$4:$G$9)+SUMIF($D$4:$D$9,$P4,$E$4:$E$9)</f>
        <v>0</v>
      </c>
      <c r="U4" s="133">
        <f t="shared" ref="U4:U7" si="8">COUNTIFS($B$4:$B$9,$P4,$H$4:$H$9,"=3")+COUNTIFS($D$4:$D$9,$P4,$I$4:$I$9,"=3")</f>
        <v>1</v>
      </c>
      <c r="V4" s="790">
        <f>$Q4*FactorPts+(GDzero+$R4)*FactorGD+$S4*FactorFor+$U4*FactorWins+$W4*FactorDirC3+$X4*FactorDirC2+$Y4*FactorDirC43+$Z4*FactorDirC42+$AA4*FactorDirC42+$AB4*FactorFairPlay+$AE4*FactorPenalty+(100-$AF4)*($M$10&gt;0)*FactorRank+(8-ROW())*FactorRow</f>
        <v>50053030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50053030</v>
      </c>
      <c r="AE4" s="133">
        <f t="shared" ref="AE4:AE7" si="15">IF(OR(AND($Y$11&gt;0,OR(AND($B$8=$P4,$J$8&gt;$L$8),AND($D$8=$P4,$J$8&lt;$L$8))),AND($Y$12&gt;0,OR(AND($B$9=$P4,$J$9&gt;$L$9),AND($D$9=$P4,$J$9&lt;$L$9)))),1,0)</f>
        <v>0</v>
      </c>
      <c r="AF4" s="133">
        <f t="array" ref="AF4">INDEX(Language!$D$5:$D$63,MATCH($P4,Language!$E$5:$E$63,0),1)</f>
        <v>3</v>
      </c>
      <c r="AG4" s="133"/>
    </row>
    <row r="5" ht="14.25" customHeight="1">
      <c r="B5" s="792" t="str">
        <f>INDIRECT("'"&amp;References!$A$1&amp;"'!"&amp;$B$1&amp;References!$G6)</f>
        <v>Italy</v>
      </c>
      <c r="C5" s="793" t="s">
        <v>120</v>
      </c>
      <c r="D5" s="794" t="str">
        <f>INDIRECT("'"&amp;References!$A$1&amp;"'!"&amp;$D$1&amp;References!$G6)</f>
        <v>Albania</v>
      </c>
      <c r="E5" s="792">
        <f>IF(OR(INDIRECT("'"&amp;References!$A$1&amp;"'!"&amp;$B$1&amp;References!$H6)="",INDIRECT("'"&amp;References!$A$1&amp;"'!"&amp;$D$1&amp;References!$H6)=""),"",INDIRECT("'"&amp;References!$A$1&amp;"'!"&amp;$B$1&amp;References!$H6))</f>
        <v>3</v>
      </c>
      <c r="F5" s="793" t="s">
        <v>120</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105</v>
      </c>
      <c r="P5" s="789" t="str">
        <f>VLOOKUP($Q$1&amp;ROW($A2),Groups!$B$7:$D$35,3,0)</f>
        <v>Croatia</v>
      </c>
      <c r="Q5" s="133">
        <f t="shared" si="4"/>
        <v>7</v>
      </c>
      <c r="R5" s="133">
        <f t="shared" si="5"/>
        <v>3</v>
      </c>
      <c r="S5" s="133">
        <f t="shared" si="6"/>
        <v>4</v>
      </c>
      <c r="T5" s="133">
        <f t="shared" si="7"/>
        <v>1</v>
      </c>
      <c r="U5" s="133">
        <f t="shared" si="8"/>
        <v>2</v>
      </c>
      <c r="V5" s="790">
        <f>$Q5*FactorPts+(GDzero+$R5)*FactorGD+$S5*FactorFor+$U5*FactorWins+$W5*FactorDirC3+$X5*FactorDirC2+$Y5*FactorDirC43+$Z5*FactorDirC42+$AA5*FactorDirC42+$AB5*FactorFairPlay+$AE5*FactorPenalty+(100-$AF5)*($M$10&gt;0)*FactorRank+(8-ROW())*FactorRow</f>
        <v>70053040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70053040</v>
      </c>
      <c r="AE5" s="133">
        <f t="shared" si="15"/>
        <v>0</v>
      </c>
      <c r="AF5" s="133">
        <f t="array" ref="AF5">INDEX(Language!$D$5:$D$63,MATCH($P5,Language!$E$5:$E$63,0),1)</f>
        <v>14</v>
      </c>
    </row>
    <row r="6" ht="14.25" customHeight="1">
      <c r="B6" s="792" t="str">
        <f>INDIRECT("'"&amp;References!$A$1&amp;"'!"&amp;$B$1&amp;References!$G7)</f>
        <v>Croatia</v>
      </c>
      <c r="C6" s="793" t="s">
        <v>120</v>
      </c>
      <c r="D6" s="794" t="str">
        <f>INDIRECT("'"&amp;References!$A$1&amp;"'!"&amp;$D$1&amp;References!$G7)</f>
        <v>Albania</v>
      </c>
      <c r="E6" s="792">
        <f>IF(OR(INDIRECT("'"&amp;References!$A$1&amp;"'!"&amp;$B$1&amp;References!$H7)="",INDIRECT("'"&amp;References!$A$1&amp;"'!"&amp;$D$1&amp;References!$H7)=""),"",INDIRECT("'"&amp;References!$A$1&amp;"'!"&amp;$B$1&amp;References!$H7))</f>
        <v>1</v>
      </c>
      <c r="F6" s="793" t="s">
        <v>120</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121</v>
      </c>
      <c r="P6" s="789" t="str">
        <f>VLOOKUP($Q$1&amp;ROW($A3),Groups!$B$7:$D$35,3,0)</f>
        <v>Italy</v>
      </c>
      <c r="Q6" s="133">
        <f t="shared" si="4"/>
        <v>4</v>
      </c>
      <c r="R6" s="133">
        <f t="shared" si="5"/>
        <v>1</v>
      </c>
      <c r="S6" s="133">
        <f t="shared" si="6"/>
        <v>4</v>
      </c>
      <c r="T6" s="133">
        <f t="shared" si="7"/>
        <v>3</v>
      </c>
      <c r="U6" s="133">
        <f t="shared" si="8"/>
        <v>1</v>
      </c>
      <c r="V6" s="790">
        <f>$Q6*FactorPts+(GDzero+$R6)*FactorGD+$S6*FactorFor+$U6*FactorWins+$W6*FactorDirC3+$X6*FactorDirC2+$Y6*FactorDirC43+$Z6*FactorDirC42+$AA6*FactorDirC42+$AB6*FactorFairPlay+$AE6*FactorPenalty+(100-$AF6)*($M$10&gt;0)*FactorRank+(8-ROW())*FactorRow</f>
        <v>40051040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40051040</v>
      </c>
      <c r="AE6" s="133">
        <f t="shared" si="15"/>
        <v>0</v>
      </c>
      <c r="AF6" s="133">
        <f t="array" ref="AF6">INDEX(Language!$D$5:$D$63,MATCH($P6,Language!$E$5:$E$63,0),1)</f>
        <v>18</v>
      </c>
    </row>
    <row r="7" ht="14.25" customHeight="1">
      <c r="B7" s="792" t="str">
        <f>INDIRECT("'"&amp;References!$A$1&amp;"'!"&amp;$B$1&amp;References!$G8)</f>
        <v>Spain</v>
      </c>
      <c r="C7" s="793" t="s">
        <v>120</v>
      </c>
      <c r="D7" s="794" t="str">
        <f>INDIRECT("'"&amp;References!$A$1&amp;"'!"&amp;$D$1&amp;References!$G8)</f>
        <v>Italy</v>
      </c>
      <c r="E7" s="792">
        <f>IF(OR(INDIRECT("'"&amp;References!$A$1&amp;"'!"&amp;$B$1&amp;References!$H8)="",INDIRECT("'"&amp;References!$A$1&amp;"'!"&amp;$D$1&amp;References!$H8)=""),"",INDIRECT("'"&amp;References!$A$1&amp;"'!"&amp;$B$1&amp;References!$H8))</f>
        <v>0</v>
      </c>
      <c r="F7" s="793" t="s">
        <v>120</v>
      </c>
      <c r="G7" s="795">
        <f>IF(OR(INDIRECT("'"&amp;References!$A$1&amp;"'!"&amp;$B$1&amp;References!$H8)="",INDIRECT("'"&amp;References!$A$1&amp;"'!"&amp;$D$1&amp;References!$H8)=""),"",INDIRECT("'"&amp;References!$A$1&amp;"'!"&amp;$D$1&amp;References!$H8))</f>
        <v>0</v>
      </c>
      <c r="H7" s="133">
        <f t="shared" si="1"/>
        <v>1</v>
      </c>
      <c r="I7" s="133">
        <f t="shared" si="2"/>
        <v>1</v>
      </c>
      <c r="L7" s="35"/>
      <c r="M7" s="133">
        <f t="shared" si="3"/>
        <v>1</v>
      </c>
      <c r="N7" s="133"/>
      <c r="O7" s="133" t="s">
        <v>122</v>
      </c>
      <c r="P7" s="789" t="str">
        <f>VLOOKUP($Q$1&amp;ROW($A4),Groups!$B$7:$D$35,3,0)</f>
        <v>Albania</v>
      </c>
      <c r="Q7" s="133">
        <f t="shared" si="4"/>
        <v>0</v>
      </c>
      <c r="R7" s="133">
        <f t="shared" si="5"/>
        <v>-7</v>
      </c>
      <c r="S7" s="133">
        <f t="shared" si="6"/>
        <v>0</v>
      </c>
      <c r="T7" s="133">
        <f t="shared" si="7"/>
        <v>7</v>
      </c>
      <c r="U7" s="133">
        <f t="shared" si="8"/>
        <v>0</v>
      </c>
      <c r="V7" s="790">
        <f>$Q7*FactorPts+(GDzero+$R7)*FactorGD+$S7*FactorFor+$U7*FactorWins+$W7*FactorDirC3+$X7*FactorDirC2+$Y7*FactorDirC43+$Z7*FactorDirC42+$AA7*FactorDirC42+$AB7*FactorFairPlay+$AE7*FactorPenalty+(100-$AF7)*($M$10&gt;0)*FactorRank+(8-ROW())*FactorRow</f>
        <v>43000.00009</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43000</v>
      </c>
      <c r="AE7" s="133">
        <f t="shared" si="15"/>
        <v>0</v>
      </c>
      <c r="AF7" s="133">
        <f t="array" ref="AF7">INDEX(Language!$D$5:$D$63,MATCH($P7,Language!$E$5:$E$63,0),1)</f>
        <v>10</v>
      </c>
    </row>
    <row r="8" ht="14.25" customHeight="1">
      <c r="B8" s="792" t="str">
        <f>INDIRECT("'"&amp;References!$A$1&amp;"'!"&amp;$B$1&amp;References!$G9)</f>
        <v>Albania</v>
      </c>
      <c r="C8" s="793" t="s">
        <v>120</v>
      </c>
      <c r="D8" s="794" t="str">
        <f>INDIRECT("'"&amp;References!$A$1&amp;"'!"&amp;$D$1&amp;References!$G9)</f>
        <v>Spain</v>
      </c>
      <c r="E8" s="792">
        <f>IF(OR(INDIRECT("'"&amp;References!$A$1&amp;"'!"&amp;$B$1&amp;References!$H9)="",INDIRECT("'"&amp;References!$A$1&amp;"'!"&amp;$D$1&amp;References!$H9)=""),"",INDIRECT("'"&amp;References!$A$1&amp;"'!"&amp;$B$1&amp;References!$H9))</f>
        <v>0</v>
      </c>
      <c r="F8" s="793" t="s">
        <v>120</v>
      </c>
      <c r="G8" s="795">
        <f>IF(OR(INDIRECT("'"&amp;References!$A$1&amp;"'!"&amp;$B$1&amp;References!$H9)="",INDIRECT("'"&amp;References!$A$1&amp;"'!"&amp;$D$1&amp;References!$H9)=""),"",INDIRECT("'"&amp;References!$A$1&amp;"'!"&amp;$D$1&amp;References!$H9))</f>
        <v>3</v>
      </c>
      <c r="H8" s="133">
        <f t="shared" si="1"/>
        <v>0</v>
      </c>
      <c r="I8" s="133">
        <f t="shared" si="2"/>
        <v>3</v>
      </c>
      <c r="J8" s="153" t="str">
        <f>IF(OR(INDIRECT("'"&amp;References!$A$1&amp;"'!"&amp;$B$1&amp;(References!$H9+2))="",INDIRECT("'"&amp;References!$A$1&amp;"'!"&amp;$D$1&amp;(References!$H9+2))=""),"",INDIRECT("'"&amp;References!$A$1&amp;"'!"&amp;$B$1&amp;(References!$H9+2)))</f>
        <v/>
      </c>
      <c r="K8" s="133" t="s">
        <v>1024</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Croatia</v>
      </c>
      <c r="C9" s="793" t="s">
        <v>120</v>
      </c>
      <c r="D9" s="794" t="str">
        <f>INDIRECT("'"&amp;References!$A$1&amp;"'!"&amp;$D$1&amp;References!$G10)</f>
        <v>Italy</v>
      </c>
      <c r="E9" s="792">
        <f>IF(OR(INDIRECT("'"&amp;References!$A$1&amp;"'!"&amp;$B$1&amp;References!$H10)="",INDIRECT("'"&amp;References!$A$1&amp;"'!"&amp;$D$1&amp;References!$H10)=""),"",INDIRECT("'"&amp;References!$A$1&amp;"'!"&amp;$B$1&amp;References!$H10))</f>
        <v>3</v>
      </c>
      <c r="F9" s="793" t="s">
        <v>120</v>
      </c>
      <c r="G9" s="795">
        <f>IF(OR(INDIRECT("'"&amp;References!$A$1&amp;"'!"&amp;$B$1&amp;References!$H10)="",INDIRECT("'"&amp;References!$A$1&amp;"'!"&amp;$D$1&amp;References!$H10)=""),"",INDIRECT("'"&amp;References!$A$1&amp;"'!"&amp;$D$1&amp;References!$H10))</f>
        <v>1</v>
      </c>
      <c r="H9" s="133">
        <f t="shared" si="1"/>
        <v>3</v>
      </c>
      <c r="I9" s="133">
        <f t="shared" si="2"/>
        <v>0</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Croatia</v>
      </c>
      <c r="Q11" s="801">
        <f t="shared" si="16"/>
        <v>7</v>
      </c>
      <c r="R11" s="802">
        <f t="shared" si="16"/>
        <v>3</v>
      </c>
      <c r="S11" s="802">
        <f t="shared" si="16"/>
        <v>4</v>
      </c>
      <c r="T11" s="802">
        <f t="shared" si="16"/>
        <v>1</v>
      </c>
      <c r="U11" s="802">
        <f t="shared" si="16"/>
        <v>2</v>
      </c>
      <c r="V11" s="803">
        <f t="shared" ref="V11:V14" si="18">LARGE($V$4:$V$7,ROW(A1))</f>
        <v>70053040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Spain</v>
      </c>
      <c r="Q12" s="163">
        <f t="shared" si="17"/>
        <v>5</v>
      </c>
      <c r="R12" s="133">
        <f t="shared" si="17"/>
        <v>3</v>
      </c>
      <c r="S12" s="133">
        <f t="shared" si="17"/>
        <v>3</v>
      </c>
      <c r="T12" s="133">
        <f t="shared" si="17"/>
        <v>0</v>
      </c>
      <c r="U12" s="133">
        <f t="shared" si="17"/>
        <v>1</v>
      </c>
      <c r="V12" s="810">
        <f t="shared" si="18"/>
        <v>50053030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121</v>
      </c>
      <c r="P13" s="153" t="str">
        <f t="shared" ref="P13:U13" si="25">INDEX(P$4:P$7,MATCH($V13,$V$4:$V$7,0))</f>
        <v>Italy</v>
      </c>
      <c r="Q13" s="163">
        <f t="shared" si="25"/>
        <v>4</v>
      </c>
      <c r="R13" s="133">
        <f t="shared" si="25"/>
        <v>1</v>
      </c>
      <c r="S13" s="133">
        <f t="shared" si="25"/>
        <v>4</v>
      </c>
      <c r="T13" s="133">
        <f t="shared" si="25"/>
        <v>3</v>
      </c>
      <c r="U13" s="133">
        <f t="shared" si="25"/>
        <v>1</v>
      </c>
      <c r="V13" s="810">
        <f t="shared" si="18"/>
        <v>40051040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122</v>
      </c>
      <c r="P14" s="814" t="str">
        <f t="shared" ref="P14:U14" si="26">INDEX(P$4:P$7,MATCH($V14,$V$4:$V$7,0))</f>
        <v>Albania</v>
      </c>
      <c r="Q14" s="815">
        <f t="shared" si="26"/>
        <v>0</v>
      </c>
      <c r="R14" s="816">
        <f t="shared" si="26"/>
        <v>-7</v>
      </c>
      <c r="S14" s="816">
        <f t="shared" si="26"/>
        <v>0</v>
      </c>
      <c r="T14" s="816">
        <f t="shared" si="26"/>
        <v>7</v>
      </c>
      <c r="U14" s="816">
        <f t="shared" si="26"/>
        <v>0</v>
      </c>
      <c r="V14" s="817">
        <f t="shared" si="18"/>
        <v>43000.00009</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Spa</v>
      </c>
      <c r="I17" s="802" t="str">
        <f>LEFT($P$5,3)</f>
        <v>Cro</v>
      </c>
      <c r="J17" s="802" t="str">
        <f>LEFT($P$6,3)</f>
        <v>Ita</v>
      </c>
      <c r="K17" s="827" t="str">
        <f>LEFT($P$7,3)</f>
        <v>Alb</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Spain</v>
      </c>
      <c r="F18" s="831"/>
      <c r="G18" s="831"/>
      <c r="H18" s="832"/>
      <c r="I18" s="802">
        <f>SUMIFS($E$4:$E$9,$B$4:$B$9,$P$4,$D$4:$D$9,$P$5)+SUMIFS($G$4:$G$9,$B$4:$B$9,$P$5,$D$4:$D$9,$P$4)</f>
        <v>0</v>
      </c>
      <c r="J18" s="802">
        <f>SUMIFS($E$4:$E$9,$B$4:$B$9,$P$4,$D$4:$D$9,$P$6)+SUMIFS($G$4:$G$9,$B$4:$B$9,$P$6,$D$4:$D$9,$P$4)</f>
        <v>0</v>
      </c>
      <c r="K18" s="827">
        <f>SUMIFS($E$4:$E$9,$B$4:$B$9,$P$4,$D$4:$D$9,$P$7)+SUMIFS($G$4:$G$9,$B$4:$B$9,$P$7,$D$4:$D$9,$P$4)</f>
        <v>3</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104</v>
      </c>
      <c r="P18" s="153" t="str">
        <f>$P$4</f>
        <v>Spain</v>
      </c>
      <c r="Q18" s="133">
        <f t="shared" ref="Q18:Q20" si="27">SUMIFS($H$4:$H$9,$B$4:$B$9,$P18,$D$4:$D$9,"&lt;&gt;"&amp;$P$21)+SUMIFS($I$4:$I$9,$B$4:$B$9,"&lt;&gt;"&amp;$P$21,$D$4:$D$9,$P18)</f>
        <v>2</v>
      </c>
      <c r="R18" s="133">
        <f t="shared" ref="R18:R20" si="28">S18-T18</f>
        <v>0</v>
      </c>
      <c r="S18" s="133">
        <f t="shared" ref="S18:S20" si="29">SUMIFS($E$4:$E$9,$B$4:$B$9,$P18,$D$4:$D$9,"&lt;&gt;"&amp;$P$21)+SUMIFS($G$4:$G$9,$B$4:$B$9,"&lt;&gt;"&amp;$P$21,$D$4:$D$9,$P18)</f>
        <v>0</v>
      </c>
      <c r="T18" s="133">
        <f t="shared" ref="T18:T20" si="30">SUMIFS($G$4:$G$9,$B$4:$B$9,$P18,$D$4:$D$9,"&lt;&gt;"&amp;$P$21)+SUMIFS($E$4:$E$9,$B$4:$B$9,"&lt;&gt;"&amp;$P$21,$D$4:$D$9,$P18)</f>
        <v>0</v>
      </c>
      <c r="U18" s="133"/>
      <c r="V18" s="834">
        <f>Q18*FactorPts+(GDzero+R18)*FactorGD+S18*FactorFor</f>
        <v>20050000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0</v>
      </c>
      <c r="AB18" s="836">
        <f>$J$18</f>
        <v>0</v>
      </c>
      <c r="AC18" s="837"/>
      <c r="AD18" s="133">
        <f t="shared" ref="AD18:AD20" si="34">IF(AND($AF$16,$AD$4=$AD$5,$AD$4=$AD$6,$AD$4&lt;&gt;$AD$7),W18,0)</f>
        <v>0</v>
      </c>
      <c r="AE18" s="133" t="str">
        <f t="shared" ref="AE18:AE20" si="35">IF(AD18&gt;0,Y18,"")</f>
        <v/>
      </c>
    </row>
    <row r="19" ht="14.25" customHeight="1">
      <c r="B19" s="133"/>
      <c r="C19" s="133"/>
      <c r="D19" s="133"/>
      <c r="E19" s="838" t="str">
        <f>$P$5</f>
        <v>Croatia</v>
      </c>
      <c r="H19" s="809">
        <f>SUMIFS($E$4:$E$9,$B$4:$B$9,$P$5,$D$4:$D$9,$P$4)+SUMIFS($G$4:$G$9,$B$4:$B$9,$P$4,$D$4:$D$9,$P$5)</f>
        <v>0</v>
      </c>
      <c r="I19" s="839"/>
      <c r="J19" s="133">
        <f>SUMIFS($E$4:$E$9,$B$4:$B$9,$P$5,$D$4:$D$9,$P$6)+SUMIFS($G$4:$G$9,$B$4:$B$9,$P$6,$D$4:$D$9,$P$5)</f>
        <v>3</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Croatia</v>
      </c>
      <c r="Q19" s="133">
        <f t="shared" si="27"/>
        <v>4</v>
      </c>
      <c r="R19" s="133">
        <f t="shared" si="28"/>
        <v>2</v>
      </c>
      <c r="S19" s="133">
        <f t="shared" si="29"/>
        <v>3</v>
      </c>
      <c r="T19" s="133">
        <f t="shared" si="30"/>
        <v>1</v>
      </c>
      <c r="U19" s="133"/>
      <c r="V19" s="834">
        <f>Q19*FactorPts+(GDzero+R19)*FactorGD+S19*FactorFor</f>
        <v>40052030</v>
      </c>
      <c r="W19" s="133">
        <f t="shared" si="31"/>
        <v>3</v>
      </c>
      <c r="X19" s="133">
        <f t="shared" si="32"/>
        <v>0</v>
      </c>
      <c r="Y19" s="133" t="str">
        <f>IF(AND(V19=V18,V19&lt;&gt;V20),IF(AA19&gt;AA18,3,IF(AA19=AA18,1,0)),IF(AND(V19=V20,V19&lt;&gt;V18),IF(AC19&gt;AC20,3,IF(AC19=AC20,1,0)),""))</f>
        <v/>
      </c>
      <c r="Z19" s="133" t="str">
        <f t="shared" si="33"/>
        <v/>
      </c>
      <c r="AA19" s="842">
        <f>$H$19</f>
        <v>0</v>
      </c>
      <c r="AB19" s="133"/>
      <c r="AC19" s="843">
        <f>$J$19</f>
        <v>3</v>
      </c>
      <c r="AD19" s="133">
        <f t="shared" si="34"/>
        <v>0</v>
      </c>
      <c r="AE19" s="133" t="str">
        <f t="shared" si="35"/>
        <v/>
      </c>
    </row>
    <row r="20" ht="14.25" customHeight="1">
      <c r="E20" s="838" t="str">
        <f>$P$6</f>
        <v>Italy</v>
      </c>
      <c r="H20" s="809">
        <f>SUMIFS($E$4:$E$9,$B$4:$B$9,$P$6,$D$4:$D$9,$P$4)+SUMIFS($G$4:$G$9,$B$4:$B$9,$P$4,$D$4:$D$9,$P$6)</f>
        <v>0</v>
      </c>
      <c r="I20" s="133">
        <f>SUMIFS($E$4:$E$9,$B$4:$B$9,$P$6,$D$4:$D$9,$P$5)+SUMIFS($G$4:$G$9,$B$4:$B$9,$P$5,$D$4:$D$9,$P$6)</f>
        <v>1</v>
      </c>
      <c r="J20" s="839"/>
      <c r="K20" s="840">
        <f>SUMIFS($E$4:$E$9,$B$4:$B$9,$P$6,$D$4:$D$9,$P$7)+SUMIFS($G$4:$G$9,$B$4:$B$9,$P$7,$D$4:$D$9,$P$6)</f>
        <v>3</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121</v>
      </c>
      <c r="P20" s="153" t="str">
        <f>$P$6</f>
        <v>Italy</v>
      </c>
      <c r="Q20" s="133">
        <f t="shared" si="27"/>
        <v>1</v>
      </c>
      <c r="R20" s="133">
        <f t="shared" si="28"/>
        <v>-2</v>
      </c>
      <c r="S20" s="133">
        <f t="shared" si="29"/>
        <v>1</v>
      </c>
      <c r="T20" s="133">
        <f t="shared" si="30"/>
        <v>3</v>
      </c>
      <c r="U20" s="133"/>
      <c r="V20" s="834">
        <f>Q20*FactorPts+(GDzero+R20)*FactorGD+S20*FactorFor</f>
        <v>10048010</v>
      </c>
      <c r="W20" s="133">
        <f t="shared" si="31"/>
        <v>1</v>
      </c>
      <c r="X20" s="133">
        <f t="shared" si="32"/>
        <v>0</v>
      </c>
      <c r="Y20" s="133" t="str">
        <f>IF(AND(V20=V18,V20&lt;&gt;V19),IF(AB20&gt;AB18,3,IF(AB20=AB18,1,0)),IF(AND(V20=V19,V20&lt;&gt;V18),IF(AC20&gt;AC19,3,IF(AC20=AC19,1,0)),""))</f>
        <v/>
      </c>
      <c r="Z20" s="133" t="str">
        <f t="shared" si="33"/>
        <v/>
      </c>
      <c r="AA20" s="842"/>
      <c r="AB20" s="133">
        <f>$H$20</f>
        <v>0</v>
      </c>
      <c r="AC20" s="843">
        <f>$I$20</f>
        <v>1</v>
      </c>
      <c r="AD20" s="133">
        <f t="shared" si="34"/>
        <v>0</v>
      </c>
      <c r="AE20" s="133" t="str">
        <f t="shared" si="35"/>
        <v/>
      </c>
    </row>
    <row r="21" ht="14.25" customHeight="1">
      <c r="B21" s="336"/>
      <c r="C21" s="133"/>
      <c r="E21" s="844" t="str">
        <f>$P$7</f>
        <v>Albania</v>
      </c>
      <c r="F21" s="845"/>
      <c r="G21" s="845"/>
      <c r="H21" s="813">
        <f>SUMIFS($E$4:$E$9,$B$4:$B$9,$P$7,$D$4:$D$9,$P$4)+SUMIFS($G$4:$G$9,$B$4:$B$9,$P$4,$D$4:$D$9,$P$7)</f>
        <v>0</v>
      </c>
      <c r="I21" s="816">
        <f>SUMIFS($E$4:$E$9,$B$4:$B$9,$P$7,$D$4:$D$9,$P$5)+SUMIFS($G$4:$G$9,$B$4:$B$9,$P$5,$D$4:$D$9,$P$7)</f>
        <v>0</v>
      </c>
      <c r="J21" s="816">
        <f>SUMIFS($E$4:$E$9,$B$4:$B$9,$P$7,$D$4:$D$9,$P$6)+SUMIFS($G$4:$G$9,$B$4:$B$9,$P$6,$D$4:$D$9,$P$7)</f>
        <v>0</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Albania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Spain</v>
      </c>
      <c r="Q23" s="133">
        <f t="shared" ref="Q23:Q25" si="36">SUMIFS($H$4:$H$9,$B$4:$B$9,$P23,$D$4:$D$9,"&lt;&gt;"&amp;$P$26)+SUMIFS($I$4:$I$9,$B$4:$B$9,"&lt;&gt;"&amp;$P$26,$D$4:$D$9,$P23)</f>
        <v>4</v>
      </c>
      <c r="R23" s="133">
        <f t="shared" ref="R23:R25" si="37">S23-T23</f>
        <v>3</v>
      </c>
      <c r="S23" s="133">
        <f t="shared" ref="S23:S25" si="38">SUMIFS($E$4:$E$9,$B$4:$B$9,$P23,$D$4:$D$9,"&lt;&gt;"&amp;$P$26)+SUMIFS($G$4:$G$9,$B$4:$B$9,"&lt;&gt;"&amp;$P$26,$D$4:$D$9,$P23)</f>
        <v>3</v>
      </c>
      <c r="T23" s="133">
        <f t="shared" ref="T23:T25" si="39">SUMIFS($G$4:$G$9,$B$4:$B$9,$P23,$D$4:$D$9,"&lt;&gt;"&amp;$P$26)+SUMIFS($E$4:$E$9,$B$4:$B$9,"&lt;&gt;"&amp;$P$26,$D$4:$D$9,$P23)</f>
        <v>0</v>
      </c>
      <c r="U23" s="133"/>
      <c r="V23" s="834">
        <f>Q23*FactorPts+(GDzero+R23)*FactorGD+S23*FactorFor</f>
        <v>40053030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3</v>
      </c>
      <c r="AC23" s="843"/>
      <c r="AD23" s="133">
        <f t="shared" ref="AD23:AD25" si="43">IF(AND($AF$16,$AD$4=$AD$5,$AD$4=$AD$7,$AD$4&lt;&gt;$AD$6),W23,0)</f>
        <v>0</v>
      </c>
      <c r="AE23" s="133" t="str">
        <f t="shared" ref="AE23:AE25" si="44">IF(AD23&gt;0,Y23,"")</f>
        <v/>
      </c>
    </row>
    <row r="24" ht="14.25" customHeight="1">
      <c r="B24" s="336"/>
      <c r="C24" s="133"/>
      <c r="O24" s="133" t="s">
        <v>105</v>
      </c>
      <c r="P24" s="153" t="str">
        <f>$P$5</f>
        <v>Croatia</v>
      </c>
      <c r="Q24" s="133">
        <f t="shared" si="36"/>
        <v>4</v>
      </c>
      <c r="R24" s="133">
        <f t="shared" si="37"/>
        <v>1</v>
      </c>
      <c r="S24" s="133">
        <f t="shared" si="38"/>
        <v>1</v>
      </c>
      <c r="T24" s="133">
        <f t="shared" si="39"/>
        <v>0</v>
      </c>
      <c r="U24" s="133"/>
      <c r="V24" s="834">
        <f>Q24*FactorPts+(GDzero+R24)*FactorGD+S24*FactorFor</f>
        <v>40051010</v>
      </c>
      <c r="W24" s="133">
        <f t="shared" si="40"/>
        <v>2</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121</v>
      </c>
      <c r="P25" s="153" t="str">
        <f>$P$7</f>
        <v>Albania</v>
      </c>
      <c r="Q25" s="133">
        <f t="shared" si="36"/>
        <v>0</v>
      </c>
      <c r="R25" s="133">
        <f t="shared" si="37"/>
        <v>-4</v>
      </c>
      <c r="S25" s="133">
        <f t="shared" si="38"/>
        <v>0</v>
      </c>
      <c r="T25" s="133">
        <f t="shared" si="39"/>
        <v>4</v>
      </c>
      <c r="U25" s="133"/>
      <c r="V25" s="834">
        <f>Q25*FactorPts+(GDzero+R25)*FactorGD+S25*FactorFor</f>
        <v>46000</v>
      </c>
      <c r="W25" s="133">
        <f t="shared" si="40"/>
        <v>1</v>
      </c>
      <c r="X25" s="133">
        <f t="shared" si="41"/>
        <v>0</v>
      </c>
      <c r="Y25" s="133" t="str">
        <f>IF(AND(V25=V23,V25&lt;&gt;V24),IF(AB25&gt;AB23,3,IF(AB25=AB23,1,0)),IF(AND(V25=V24,V25&lt;&gt;V23),IF(AC25&gt;AC24,3,IF(AC25=AC24,1,0)),""))</f>
        <v/>
      </c>
      <c r="Z25" s="133" t="str">
        <f t="shared" si="42"/>
        <v/>
      </c>
      <c r="AA25" s="842"/>
      <c r="AB25" s="133">
        <f>$H$21</f>
        <v>0</v>
      </c>
      <c r="AC25" s="843">
        <f>$I$21</f>
        <v>0</v>
      </c>
      <c r="AD25" s="133">
        <f t="shared" si="43"/>
        <v>0</v>
      </c>
      <c r="AE25" s="133" t="str">
        <f t="shared" si="44"/>
        <v/>
      </c>
    </row>
    <row r="26" ht="14.25" customHeight="1">
      <c r="B26" s="336"/>
      <c r="C26" s="133"/>
      <c r="O26" s="133"/>
      <c r="P26" s="848" t="str">
        <f>$P$6</f>
        <v>Italy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Spain</v>
      </c>
      <c r="Q28" s="133">
        <f t="shared" ref="Q28:Q30" si="45">SUMIFS($H$4:$H$9,$B$4:$B$9,$P28,$D$4:$D$9,"&lt;&gt;"&amp;$P$31)+SUMIFS($I$4:$I$9,$B$4:$B$9,"&lt;&gt;"&amp;$P$31,$D$4:$D$9,$P28)</f>
        <v>4</v>
      </c>
      <c r="R28" s="133">
        <f t="shared" ref="R28:R30" si="46">S28-T28</f>
        <v>3</v>
      </c>
      <c r="S28" s="133">
        <f t="shared" ref="S28:S30" si="47">SUMIFS($E$4:$E$9,$B$4:$B$9,$P28,$D$4:$D$9,"&lt;&gt;"&amp;$P$31)+SUMIFS($G$4:$G$9,$B$4:$B$9,"&lt;&gt;"&amp;$P$31,$D$4:$D$9,$P28)</f>
        <v>3</v>
      </c>
      <c r="T28" s="133">
        <f t="shared" ref="T28:T30" si="48">SUMIFS($G$4:$G$9,$B$4:$B$9,$P28,$D$4:$D$9,"&lt;&gt;"&amp;$P$31)+SUMIFS($E$4:$E$9,$B$4:$B$9,"&lt;&gt;"&amp;$P$31,$D$4:$D$9,$P28)</f>
        <v>0</v>
      </c>
      <c r="U28" s="133"/>
      <c r="V28" s="834">
        <f>Q28*FactorPts+(GDzero+R28)*FactorGD+S28*FactorFor</f>
        <v>40053030</v>
      </c>
      <c r="W28" s="133">
        <f t="shared" ref="W28:W30" si="49">RANK(V28,V$28:V$30,1)</f>
        <v>2</v>
      </c>
      <c r="X28" s="133">
        <f t="shared" ref="X28:X30" si="50">IF(AND($Q$4=$Q$6,$Q$4=$Q$7,$Q$4&lt;&gt;$Q$5),W28,0)</f>
        <v>0</v>
      </c>
      <c r="Y28" s="133">
        <f>IF(AND(V28=V29,V28&lt;&gt;V30),IF(AA28&gt;AA29,3,IF(AA28=AA29,1,0)),IF(AND(V28=V30,V28&lt;&gt;V29),IF(AB28&gt;AB30,3,IF(AB28=AB30,1,0)),""))</f>
        <v>1</v>
      </c>
      <c r="Z28" s="133" t="str">
        <f t="shared" ref="Z28:Z30" si="51">IF(X28&gt;0,Y28,"")</f>
        <v/>
      </c>
      <c r="AA28" s="842">
        <f>$J$18</f>
        <v>0</v>
      </c>
      <c r="AB28" s="133">
        <f>$K$18</f>
        <v>3</v>
      </c>
      <c r="AC28" s="843"/>
      <c r="AD28" s="133">
        <f t="shared" ref="AD28:AD30" si="52">IF(AND($AF$16,$AD$4=$AD$6,$AD$4=$AD$7,$AD$4&lt;&gt;$AD$5),W28,0)</f>
        <v>0</v>
      </c>
      <c r="AE28" s="133" t="str">
        <f t="shared" ref="AE28:AE30" si="53">IF(AD28&gt;0,Y28,"")</f>
        <v/>
      </c>
    </row>
    <row r="29" ht="14.25" customHeight="1">
      <c r="O29" s="133" t="s">
        <v>105</v>
      </c>
      <c r="P29" s="153" t="str">
        <f>$P$6</f>
        <v>Italy</v>
      </c>
      <c r="Q29" s="133">
        <f t="shared" si="45"/>
        <v>4</v>
      </c>
      <c r="R29" s="133">
        <f t="shared" si="46"/>
        <v>3</v>
      </c>
      <c r="S29" s="133">
        <f t="shared" si="47"/>
        <v>3</v>
      </c>
      <c r="T29" s="133">
        <f t="shared" si="48"/>
        <v>0</v>
      </c>
      <c r="U29" s="133"/>
      <c r="V29" s="834">
        <f>Q29*FactorPts+(GDzero+R29)*FactorGD+S29*FactorFor</f>
        <v>40053030</v>
      </c>
      <c r="W29" s="133">
        <f t="shared" si="49"/>
        <v>2</v>
      </c>
      <c r="X29" s="133">
        <f t="shared" si="50"/>
        <v>0</v>
      </c>
      <c r="Y29" s="133">
        <f>IF(AND(V29=V28,V29&lt;&gt;V30),IF(AA29&gt;AA28,3,IF(AA29=AA28,1,0)),IF(AND(V29=V30,V29&lt;&gt;V28),IF(AC29&gt;AC30,3,IF(AC29=AC30,1,0)),""))</f>
        <v>1</v>
      </c>
      <c r="Z29" s="133" t="str">
        <f t="shared" si="51"/>
        <v/>
      </c>
      <c r="AA29" s="842">
        <f>$H$20</f>
        <v>0</v>
      </c>
      <c r="AB29" s="133"/>
      <c r="AC29" s="843">
        <f>$K$20</f>
        <v>3</v>
      </c>
      <c r="AD29" s="133">
        <f t="shared" si="52"/>
        <v>0</v>
      </c>
      <c r="AE29" s="133" t="str">
        <f t="shared" si="53"/>
        <v/>
      </c>
    </row>
    <row r="30" ht="14.25" customHeight="1">
      <c r="O30" s="133" t="s">
        <v>121</v>
      </c>
      <c r="P30" s="153" t="str">
        <f>$P$7</f>
        <v>Albania</v>
      </c>
      <c r="Q30" s="133">
        <f t="shared" si="45"/>
        <v>0</v>
      </c>
      <c r="R30" s="133">
        <f t="shared" si="46"/>
        <v>-6</v>
      </c>
      <c r="S30" s="133">
        <f t="shared" si="47"/>
        <v>0</v>
      </c>
      <c r="T30" s="133">
        <f t="shared" si="48"/>
        <v>6</v>
      </c>
      <c r="U30" s="133"/>
      <c r="V30" s="834">
        <f>Q30*FactorPts+(GDzero+R30)*FactorGD+S30*FactorFor</f>
        <v>44000</v>
      </c>
      <c r="W30" s="133">
        <f t="shared" si="49"/>
        <v>1</v>
      </c>
      <c r="X30" s="133">
        <f t="shared" si="50"/>
        <v>0</v>
      </c>
      <c r="Y30" s="133" t="str">
        <f>IF(AND(V30=V28,V30&lt;&gt;V29),IF(AB30&gt;AB28,3,IF(AB30=AB28,1,0)),IF(AND(V30=V29,V30&lt;&gt;V28),IF(AC30&gt;AC29,3,IF(AC30=AC29,1,0)),""))</f>
        <v/>
      </c>
      <c r="Z30" s="133" t="str">
        <f t="shared" si="51"/>
        <v/>
      </c>
      <c r="AA30" s="842"/>
      <c r="AB30" s="133">
        <f>$H$21</f>
        <v>0</v>
      </c>
      <c r="AC30" s="843">
        <f>$J$21</f>
        <v>0</v>
      </c>
      <c r="AD30" s="133">
        <f t="shared" si="52"/>
        <v>0</v>
      </c>
      <c r="AE30" s="133" t="str">
        <f t="shared" si="53"/>
        <v/>
      </c>
    </row>
    <row r="31" ht="14.25" customHeight="1">
      <c r="O31" s="133"/>
      <c r="P31" s="848" t="str">
        <f>$P$5</f>
        <v>Croatia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Croatia</v>
      </c>
      <c r="Q33" s="133">
        <f t="shared" ref="Q33:Q35" si="54">SUMIFS($H$4:$H$9,$B$4:$B$9,$P33,$D$4:$D$9,"&lt;&gt;"&amp;$P$36)+SUMIFS($I$4:$I$9,$B$4:$B$9,"&lt;&gt;"&amp;$P$36,$D$4:$D$9,$P33)</f>
        <v>6</v>
      </c>
      <c r="R33" s="133">
        <f t="shared" ref="R33:R35" si="55">S33-T33</f>
        <v>3</v>
      </c>
      <c r="S33" s="133">
        <f t="shared" ref="S33:S35" si="56">SUMIFS($E$4:$E$9,$B$4:$B$9,$P33,$D$4:$D$9,"&lt;&gt;"&amp;$P$36)+SUMIFS($G$4:$G$9,$B$4:$B$9,"&lt;&gt;"&amp;$P$36,$D$4:$D$9,$P33)</f>
        <v>4</v>
      </c>
      <c r="T33" s="133">
        <f t="shared" ref="T33:T35" si="57">SUMIFS($G$4:$G$9,$B$4:$B$9,$P33,$D$4:$D$9,"&lt;&gt;"&amp;$P$36)+SUMIFS($E$4:$E$9,$B$4:$B$9,"&lt;&gt;"&amp;$P$36,$D$4:$D$9,$P33)</f>
        <v>1</v>
      </c>
      <c r="U33" s="133"/>
      <c r="V33" s="834">
        <f>Q33*FactorPts+(GDzero+R33)*FactorGD+S33*FactorFor</f>
        <v>60053040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3</v>
      </c>
      <c r="AB33" s="133">
        <f>$K$19</f>
        <v>1</v>
      </c>
      <c r="AC33" s="843"/>
      <c r="AD33" s="133">
        <f t="shared" ref="AD33:AD35" si="61">IF(AND($AF$16,$AD$5=$AD$6,$AD$5=$AD$7,$AD$5&lt;&gt;$AD$4),W33,0)</f>
        <v>0</v>
      </c>
      <c r="AE33" s="133" t="str">
        <f t="shared" ref="AE33:AE35" si="62">IF(AD33&gt;0,Y33,"")</f>
        <v/>
      </c>
    </row>
    <row r="34" ht="14.25" customHeight="1">
      <c r="O34" s="133" t="s">
        <v>105</v>
      </c>
      <c r="P34" s="153" t="str">
        <f>$P$6</f>
        <v>Italy</v>
      </c>
      <c r="Q34" s="133">
        <f t="shared" si="54"/>
        <v>3</v>
      </c>
      <c r="R34" s="133">
        <f t="shared" si="55"/>
        <v>1</v>
      </c>
      <c r="S34" s="133">
        <f t="shared" si="56"/>
        <v>4</v>
      </c>
      <c r="T34" s="133">
        <f t="shared" si="57"/>
        <v>3</v>
      </c>
      <c r="U34" s="133"/>
      <c r="V34" s="834">
        <f>Q34*FactorPts+(GDzero+R34)*FactorGD+S34*FactorFor</f>
        <v>30051040</v>
      </c>
      <c r="W34" s="133">
        <f t="shared" si="58"/>
        <v>2</v>
      </c>
      <c r="X34" s="133">
        <f t="shared" si="59"/>
        <v>0</v>
      </c>
      <c r="Y34" s="133" t="str">
        <f>IF(AND(V34=V33,V34&lt;&gt;V35),IF(AA34&gt;AA33,3,IF(AA34=AA33,1,0)),IF(AND(V34=V35,V34&lt;&gt;V33),IF(AC34&gt;AC35,3,IF(AC34=AC35,1,0)),""))</f>
        <v/>
      </c>
      <c r="Z34" s="133" t="str">
        <f t="shared" si="60"/>
        <v/>
      </c>
      <c r="AA34" s="842">
        <f>$I$20</f>
        <v>1</v>
      </c>
      <c r="AB34" s="133"/>
      <c r="AC34" s="843">
        <f>$K$20</f>
        <v>3</v>
      </c>
      <c r="AD34" s="133">
        <f t="shared" si="61"/>
        <v>0</v>
      </c>
      <c r="AE34" s="133" t="str">
        <f t="shared" si="62"/>
        <v/>
      </c>
    </row>
    <row r="35" ht="14.25" customHeight="1">
      <c r="O35" s="133" t="s">
        <v>121</v>
      </c>
      <c r="P35" s="153" t="str">
        <f>$P$7</f>
        <v>Albania</v>
      </c>
      <c r="Q35" s="133">
        <f t="shared" si="54"/>
        <v>0</v>
      </c>
      <c r="R35" s="133">
        <f t="shared" si="55"/>
        <v>-4</v>
      </c>
      <c r="S35" s="133">
        <f t="shared" si="56"/>
        <v>0</v>
      </c>
      <c r="T35" s="133">
        <f t="shared" si="57"/>
        <v>4</v>
      </c>
      <c r="U35" s="133"/>
      <c r="V35" s="834">
        <f>Q35*FactorPts+(GDzero+R35)*FactorGD+S35*FactorFor</f>
        <v>46000</v>
      </c>
      <c r="W35" s="133">
        <f t="shared" si="58"/>
        <v>1</v>
      </c>
      <c r="X35" s="133">
        <f t="shared" si="59"/>
        <v>0</v>
      </c>
      <c r="Y35" s="133" t="str">
        <f>IF(AND(V35=V33,V35&lt;&gt;V34),IF(AB35&gt;AB33,3,IF(AB35=AB33,1,0)),IF(AND(V35=V34,V35&lt;&gt;V33),IF(AC35&gt;AC34,3,IF(AC35=AC34,1,0)),""))</f>
        <v/>
      </c>
      <c r="Z35" s="133" t="str">
        <f t="shared" si="60"/>
        <v/>
      </c>
      <c r="AA35" s="852"/>
      <c r="AB35" s="853">
        <f>$I$21</f>
        <v>0</v>
      </c>
      <c r="AC35" s="854">
        <f>$J$21</f>
        <v>0</v>
      </c>
      <c r="AD35" s="133">
        <f t="shared" si="61"/>
        <v>0</v>
      </c>
      <c r="AE35" s="133" t="str">
        <f t="shared" si="62"/>
        <v/>
      </c>
    </row>
    <row r="36" ht="14.25" customHeight="1">
      <c r="O36" s="133"/>
      <c r="P36" s="848" t="str">
        <f>$P$4</f>
        <v>Spain</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H</v>
      </c>
      <c r="D1" s="781" t="str">
        <f>VLOOKUP($Q$1,References!$B$5:$D$10,3,0)</f>
        <v>I</v>
      </c>
      <c r="O1" s="133"/>
      <c r="P1" s="782" t="s">
        <v>626</v>
      </c>
      <c r="Q1" s="783" t="s">
        <v>110</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Slovenia</v>
      </c>
      <c r="C4" s="786" t="s">
        <v>120</v>
      </c>
      <c r="D4" s="787" t="str">
        <f>INDIRECT("'"&amp;References!$A$1&amp;"'!"&amp;$D$1&amp;References!$G5)</f>
        <v>Denmark</v>
      </c>
      <c r="E4" s="785">
        <f>IF(OR(INDIRECT("'"&amp;References!$A$1&amp;"'!"&amp;$B$1&amp;References!$H5)="",INDIRECT("'"&amp;References!$A$1&amp;"'!"&amp;$D$1&amp;References!$H5)=""),"",INDIRECT("'"&amp;References!$A$1&amp;"'!"&amp;$B$1&amp;References!$H5))</f>
        <v>0</v>
      </c>
      <c r="F4" s="786" t="s">
        <v>120</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104</v>
      </c>
      <c r="P4" s="789" t="str">
        <f>VLOOKUP($Q$1&amp;ROW($A1),Groups!$B$7:$D$35,3,0)</f>
        <v>Slovenia</v>
      </c>
      <c r="Q4" s="133">
        <f t="shared" ref="Q4:Q7" si="4">SUMIF($B$4:$B$9,P4,$H$4:$H$9)+SUMIF($D$4:$D$9,P4,$I$4:$I$9)</f>
        <v>3</v>
      </c>
      <c r="R4" s="133">
        <f t="shared" ref="R4:R7" si="5">S4-T4</f>
        <v>-2</v>
      </c>
      <c r="S4" s="133">
        <f t="shared" ref="S4:S7" si="6">SUMIF($B$4:$B$9,$P4,$E$4:$E$9)+SUMIF($D$4:$D$9,$P4,$G$4:$G$9)</f>
        <v>1</v>
      </c>
      <c r="T4" s="133">
        <f t="shared" ref="T4:T7" si="7">SUMIF($B$4:$B$9,$P4,$G$4:$G$9)+SUMIF($D$4:$D$9,$P4,$E$4:$E$9)</f>
        <v>3</v>
      </c>
      <c r="U4" s="133">
        <f t="shared" ref="U4:U7" si="8">COUNTIFS($B$4:$B$9,$P4,$H$4:$H$9,"=3")+COUNTIFS($D$4:$D$9,$P4,$I$4:$I$9,"=3")</f>
        <v>1</v>
      </c>
      <c r="V4" s="790">
        <f>$Q4*FactorPts+(GDzero+$R4)*FactorGD+$S4*FactorFor+$U4*FactorWins+$W4*FactorDirC3+$X4*FactorDirC2+$Y4*FactorDirC43+$Z4*FactorDirC42+$AA4*FactorDirC42+$AB4*FactorFairPlay+$AE4*FactorPenalty+(100-$AF4)*($M$10&gt;0)*FactorRank+(8-ROW())*FactorRow</f>
        <v>30048010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30048010</v>
      </c>
      <c r="AE4" s="133">
        <f t="shared" ref="AE4:AE7" si="15">IF(OR(AND($Y$11&gt;0,OR(AND($B$8=$P4,$J$8&gt;$L$8),AND($D$8=$P4,$J$8&lt;$L$8))),AND($Y$12&gt;0,OR(AND($B$9=$P4,$J$9&gt;$L$9),AND($D$9=$P4,$J$9&lt;$L$9)))),1,0)</f>
        <v>0</v>
      </c>
      <c r="AF4" s="133">
        <f t="array" ref="AF4">INDEX(Language!$D$5:$D$63,MATCH($P4,Language!$E$5:$E$63,0),1)</f>
        <v>15</v>
      </c>
      <c r="AG4" s="133"/>
    </row>
    <row r="5" ht="14.25" customHeight="1">
      <c r="B5" s="792" t="str">
        <f>INDIRECT("'"&amp;References!$A$1&amp;"'!"&amp;$B$1&amp;References!$G6)</f>
        <v>Serbia</v>
      </c>
      <c r="C5" s="793" t="s">
        <v>120</v>
      </c>
      <c r="D5" s="794" t="str">
        <f>INDIRECT("'"&amp;References!$A$1&amp;"'!"&amp;$D$1&amp;References!$G6)</f>
        <v>England</v>
      </c>
      <c r="E5" s="792">
        <f>IF(OR(INDIRECT("'"&amp;References!$A$1&amp;"'!"&amp;$B$1&amp;References!$H6)="",INDIRECT("'"&amp;References!$A$1&amp;"'!"&amp;$D$1&amp;References!$H6)=""),"",INDIRECT("'"&amp;References!$A$1&amp;"'!"&amp;$B$1&amp;References!$H6))</f>
        <v>0</v>
      </c>
      <c r="F5" s="793" t="s">
        <v>120</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105</v>
      </c>
      <c r="P5" s="789" t="str">
        <f>VLOOKUP($Q$1&amp;ROW($A2),Groups!$B$7:$D$35,3,0)</f>
        <v>Denmark</v>
      </c>
      <c r="Q5" s="133">
        <f t="shared" si="4"/>
        <v>9</v>
      </c>
      <c r="R5" s="133">
        <f t="shared" si="5"/>
        <v>4</v>
      </c>
      <c r="S5" s="133">
        <f t="shared" si="6"/>
        <v>5</v>
      </c>
      <c r="T5" s="133">
        <f t="shared" si="7"/>
        <v>1</v>
      </c>
      <c r="U5" s="133">
        <f t="shared" si="8"/>
        <v>3</v>
      </c>
      <c r="V5" s="790">
        <f>$Q5*FactorPts+(GDzero+$R5)*FactorGD+$S5*FactorFor+$U5*FactorWins+$W5*FactorDirC3+$X5*FactorDirC2+$Y5*FactorDirC43+$Z5*FactorDirC42+$AA5*FactorDirC42+$AB5*FactorFairPlay+$AE5*FactorPenalty+(100-$AF5)*($M$10&gt;0)*FactorRank+(8-ROW())*FactorRow</f>
        <v>90054050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90054050</v>
      </c>
      <c r="AE5" s="133">
        <f t="shared" si="15"/>
        <v>0</v>
      </c>
      <c r="AF5" s="133">
        <f t="array" ref="AF5">INDEX(Language!$D$5:$D$63,MATCH($P5,Language!$E$5:$E$63,0),1)</f>
        <v>9</v>
      </c>
    </row>
    <row r="6" ht="14.25" customHeight="1">
      <c r="B6" s="792" t="str">
        <f>INDIRECT("'"&amp;References!$A$1&amp;"'!"&amp;$B$1&amp;References!$G7)</f>
        <v>Slovenia</v>
      </c>
      <c r="C6" s="793" t="s">
        <v>120</v>
      </c>
      <c r="D6" s="794" t="str">
        <f>INDIRECT("'"&amp;References!$A$1&amp;"'!"&amp;$D$1&amp;References!$G7)</f>
        <v>Serbia</v>
      </c>
      <c r="E6" s="792">
        <f>IF(OR(INDIRECT("'"&amp;References!$A$1&amp;"'!"&amp;$B$1&amp;References!$H7)="",INDIRECT("'"&amp;References!$A$1&amp;"'!"&amp;$D$1&amp;References!$H7)=""),"",INDIRECT("'"&amp;References!$A$1&amp;"'!"&amp;$B$1&amp;References!$H7))</f>
        <v>1</v>
      </c>
      <c r="F6" s="793" t="s">
        <v>120</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121</v>
      </c>
      <c r="P6" s="789" t="str">
        <f>VLOOKUP($Q$1&amp;ROW($A3),Groups!$B$7:$D$35,3,0)</f>
        <v>Serbia</v>
      </c>
      <c r="Q6" s="133">
        <f t="shared" si="4"/>
        <v>0</v>
      </c>
      <c r="R6" s="133">
        <f t="shared" si="5"/>
        <v>-5</v>
      </c>
      <c r="S6" s="133">
        <f t="shared" si="6"/>
        <v>0</v>
      </c>
      <c r="T6" s="133">
        <f t="shared" si="7"/>
        <v>5</v>
      </c>
      <c r="U6" s="133">
        <f t="shared" si="8"/>
        <v>0</v>
      </c>
      <c r="V6" s="790">
        <f>$Q6*FactorPts+(GDzero+$R6)*FactorGD+$S6*FactorFor+$U6*FactorWins+$W6*FactorDirC3+$X6*FactorDirC2+$Y6*FactorDirC43+$Z6*FactorDirC42+$AA6*FactorDirC42+$AB6*FactorFairPlay+$AE6*FactorPenalty+(100-$AF6)*($M$10&gt;0)*FactorRank+(8-ROW())*FactorRow</f>
        <v>45000.00008</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45000</v>
      </c>
      <c r="AE6" s="133">
        <f t="shared" si="15"/>
        <v>0</v>
      </c>
      <c r="AF6" s="133">
        <f t="array" ref="AF6">INDEX(Language!$D$5:$D$63,MATCH($P6,Language!$E$5:$E$63,0),1)</f>
        <v>19</v>
      </c>
    </row>
    <row r="7" ht="14.25" customHeight="1">
      <c r="B7" s="792" t="str">
        <f>INDIRECT("'"&amp;References!$A$1&amp;"'!"&amp;$B$1&amp;References!$G8)</f>
        <v>Denmark</v>
      </c>
      <c r="C7" s="793" t="s">
        <v>120</v>
      </c>
      <c r="D7" s="794" t="str">
        <f>INDIRECT("'"&amp;References!$A$1&amp;"'!"&amp;$D$1&amp;References!$G8)</f>
        <v>England</v>
      </c>
      <c r="E7" s="792">
        <f>IF(OR(INDIRECT("'"&amp;References!$A$1&amp;"'!"&amp;$B$1&amp;References!$H8)="",INDIRECT("'"&amp;References!$A$1&amp;"'!"&amp;$D$1&amp;References!$H8)=""),"",INDIRECT("'"&amp;References!$A$1&amp;"'!"&amp;$B$1&amp;References!$H8))</f>
        <v>2</v>
      </c>
      <c r="F7" s="793" t="s">
        <v>120</v>
      </c>
      <c r="G7" s="795">
        <f>IF(OR(INDIRECT("'"&amp;References!$A$1&amp;"'!"&amp;$B$1&amp;References!$H8)="",INDIRECT("'"&amp;References!$A$1&amp;"'!"&amp;$D$1&amp;References!$H8)=""),"",INDIRECT("'"&amp;References!$A$1&amp;"'!"&amp;$D$1&amp;References!$H8))</f>
        <v>1</v>
      </c>
      <c r="H7" s="133">
        <f t="shared" si="1"/>
        <v>3</v>
      </c>
      <c r="I7" s="133">
        <f t="shared" si="2"/>
        <v>0</v>
      </c>
      <c r="L7" s="35"/>
      <c r="M7" s="133">
        <f t="shared" si="3"/>
        <v>1</v>
      </c>
      <c r="N7" s="133"/>
      <c r="O7" s="133" t="s">
        <v>122</v>
      </c>
      <c r="P7" s="789" t="str">
        <f>VLOOKUP($Q$1&amp;ROW($A4),Groups!$B$7:$D$35,3,0)</f>
        <v>England</v>
      </c>
      <c r="Q7" s="133">
        <f t="shared" si="4"/>
        <v>6</v>
      </c>
      <c r="R7" s="133">
        <f t="shared" si="5"/>
        <v>3</v>
      </c>
      <c r="S7" s="133">
        <f t="shared" si="6"/>
        <v>5</v>
      </c>
      <c r="T7" s="133">
        <f t="shared" si="7"/>
        <v>2</v>
      </c>
      <c r="U7" s="133">
        <f t="shared" si="8"/>
        <v>2</v>
      </c>
      <c r="V7" s="790">
        <f>$Q7*FactorPts+(GDzero+$R7)*FactorGD+$S7*FactorFor+$U7*FactorWins+$W7*FactorDirC3+$X7*FactorDirC2+$Y7*FactorDirC43+$Z7*FactorDirC42+$AA7*FactorDirC42+$AB7*FactorFairPlay+$AE7*FactorPenalty+(100-$AF7)*($M$10&gt;0)*FactorRank+(8-ROW())*FactorRow</f>
        <v>60053050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60053050</v>
      </c>
      <c r="AE7" s="133">
        <f t="shared" si="15"/>
        <v>0</v>
      </c>
      <c r="AF7" s="133">
        <f t="array" ref="AF7">INDEX(Language!$D$5:$D$63,MATCH($P7,Language!$E$5:$E$63,0),1)</f>
        <v>5</v>
      </c>
    </row>
    <row r="8" ht="14.25" customHeight="1">
      <c r="B8" s="792" t="str">
        <f>INDIRECT("'"&amp;References!$A$1&amp;"'!"&amp;$B$1&amp;References!$G9)</f>
        <v>England</v>
      </c>
      <c r="C8" s="793" t="s">
        <v>120</v>
      </c>
      <c r="D8" s="794" t="str">
        <f>INDIRECT("'"&amp;References!$A$1&amp;"'!"&amp;$D$1&amp;References!$G9)</f>
        <v>Slovenia</v>
      </c>
      <c r="E8" s="792">
        <f>IF(OR(INDIRECT("'"&amp;References!$A$1&amp;"'!"&amp;$B$1&amp;References!$H9)="",INDIRECT("'"&amp;References!$A$1&amp;"'!"&amp;$D$1&amp;References!$H9)=""),"",INDIRECT("'"&amp;References!$A$1&amp;"'!"&amp;$B$1&amp;References!$H9))</f>
        <v>2</v>
      </c>
      <c r="F8" s="793" t="s">
        <v>120</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1024</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Denmark</v>
      </c>
      <c r="C9" s="793" t="s">
        <v>120</v>
      </c>
      <c r="D9" s="794" t="str">
        <f>INDIRECT("'"&amp;References!$A$1&amp;"'!"&amp;$D$1&amp;References!$G10)</f>
        <v>Serbia</v>
      </c>
      <c r="E9" s="792">
        <f>IF(OR(INDIRECT("'"&amp;References!$A$1&amp;"'!"&amp;$B$1&amp;References!$H10)="",INDIRECT("'"&amp;References!$A$1&amp;"'!"&amp;$D$1&amp;References!$H10)=""),"",INDIRECT("'"&amp;References!$A$1&amp;"'!"&amp;$B$1&amp;References!$H10))</f>
        <v>2</v>
      </c>
      <c r="F9" s="793" t="s">
        <v>120</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Denmark</v>
      </c>
      <c r="Q11" s="801">
        <f t="shared" si="16"/>
        <v>9</v>
      </c>
      <c r="R11" s="802">
        <f t="shared" si="16"/>
        <v>4</v>
      </c>
      <c r="S11" s="802">
        <f t="shared" si="16"/>
        <v>5</v>
      </c>
      <c r="T11" s="802">
        <f t="shared" si="16"/>
        <v>1</v>
      </c>
      <c r="U11" s="802">
        <f t="shared" si="16"/>
        <v>3</v>
      </c>
      <c r="V11" s="803">
        <f t="shared" ref="V11:V14" si="18">LARGE($V$4:$V$7,ROW(A1))</f>
        <v>90054050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England</v>
      </c>
      <c r="Q12" s="163">
        <f t="shared" si="17"/>
        <v>6</v>
      </c>
      <c r="R12" s="133">
        <f t="shared" si="17"/>
        <v>3</v>
      </c>
      <c r="S12" s="133">
        <f t="shared" si="17"/>
        <v>5</v>
      </c>
      <c r="T12" s="133">
        <f t="shared" si="17"/>
        <v>2</v>
      </c>
      <c r="U12" s="133">
        <f t="shared" si="17"/>
        <v>2</v>
      </c>
      <c r="V12" s="810">
        <f t="shared" si="18"/>
        <v>60053050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121</v>
      </c>
      <c r="P13" s="153" t="str">
        <f t="shared" ref="P13:U13" si="25">INDEX(P$4:P$7,MATCH($V13,$V$4:$V$7,0))</f>
        <v>Slovenia</v>
      </c>
      <c r="Q13" s="163">
        <f t="shared" si="25"/>
        <v>3</v>
      </c>
      <c r="R13" s="133">
        <f t="shared" si="25"/>
        <v>-2</v>
      </c>
      <c r="S13" s="133">
        <f t="shared" si="25"/>
        <v>1</v>
      </c>
      <c r="T13" s="133">
        <f t="shared" si="25"/>
        <v>3</v>
      </c>
      <c r="U13" s="133">
        <f t="shared" si="25"/>
        <v>1</v>
      </c>
      <c r="V13" s="810">
        <f t="shared" si="18"/>
        <v>30048010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122</v>
      </c>
      <c r="P14" s="814" t="str">
        <f t="shared" ref="P14:U14" si="26">INDEX(P$4:P$7,MATCH($V14,$V$4:$V$7,0))</f>
        <v>Serbia</v>
      </c>
      <c r="Q14" s="815">
        <f t="shared" si="26"/>
        <v>0</v>
      </c>
      <c r="R14" s="816">
        <f t="shared" si="26"/>
        <v>-5</v>
      </c>
      <c r="S14" s="816">
        <f t="shared" si="26"/>
        <v>0</v>
      </c>
      <c r="T14" s="816">
        <f t="shared" si="26"/>
        <v>5</v>
      </c>
      <c r="U14" s="816">
        <f t="shared" si="26"/>
        <v>0</v>
      </c>
      <c r="V14" s="817">
        <f t="shared" si="18"/>
        <v>45000.00008</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Slo</v>
      </c>
      <c r="I17" s="802" t="str">
        <f>LEFT($P$5,3)</f>
        <v>Den</v>
      </c>
      <c r="J17" s="802" t="str">
        <f>LEFT($P$6,3)</f>
        <v>Ser</v>
      </c>
      <c r="K17" s="827" t="str">
        <f>LEFT($P$7,3)</f>
        <v>Eng</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Slovenia</v>
      </c>
      <c r="F18" s="831"/>
      <c r="G18" s="831"/>
      <c r="H18" s="832"/>
      <c r="I18" s="802">
        <f>SUMIFS($E$4:$E$9,$B$4:$B$9,$P$4,$D$4:$D$9,$P$5)+SUMIFS($G$4:$G$9,$B$4:$B$9,$P$5,$D$4:$D$9,$P$4)</f>
        <v>0</v>
      </c>
      <c r="J18" s="802">
        <f>SUMIFS($E$4:$E$9,$B$4:$B$9,$P$4,$D$4:$D$9,$P$6)+SUMIFS($G$4:$G$9,$B$4:$B$9,$P$6,$D$4:$D$9,$P$4)</f>
        <v>1</v>
      </c>
      <c r="K18" s="827">
        <f>SUMIFS($E$4:$E$9,$B$4:$B$9,$P$4,$D$4:$D$9,$P$7)+SUMIFS($G$4:$G$9,$B$4:$B$9,$P$7,$D$4:$D$9,$P$4)</f>
        <v>0</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104</v>
      </c>
      <c r="P18" s="153" t="str">
        <f>$P$4</f>
        <v>Slovenia</v>
      </c>
      <c r="Q18" s="133">
        <f t="shared" ref="Q18:Q20" si="27">SUMIFS($H$4:$H$9,$B$4:$B$9,$P18,$D$4:$D$9,"&lt;&gt;"&amp;$P$21)+SUMIFS($I$4:$I$9,$B$4:$B$9,"&lt;&gt;"&amp;$P$21,$D$4:$D$9,$P18)</f>
        <v>3</v>
      </c>
      <c r="R18" s="133">
        <f t="shared" ref="R18:R20" si="28">S18-T18</f>
        <v>0</v>
      </c>
      <c r="S18" s="133">
        <f t="shared" ref="S18:S20" si="29">SUMIFS($E$4:$E$9,$B$4:$B$9,$P18,$D$4:$D$9,"&lt;&gt;"&amp;$P$21)+SUMIFS($G$4:$G$9,$B$4:$B$9,"&lt;&gt;"&amp;$P$21,$D$4:$D$9,$P18)</f>
        <v>1</v>
      </c>
      <c r="T18" s="133">
        <f t="shared" ref="T18:T20" si="30">SUMIFS($G$4:$G$9,$B$4:$B$9,$P18,$D$4:$D$9,"&lt;&gt;"&amp;$P$21)+SUMIFS($E$4:$E$9,$B$4:$B$9,"&lt;&gt;"&amp;$P$21,$D$4:$D$9,$P18)</f>
        <v>1</v>
      </c>
      <c r="U18" s="133"/>
      <c r="V18" s="834">
        <f>Q18*FactorPts+(GDzero+R18)*FactorGD+S18*FactorFor</f>
        <v>30050010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0</v>
      </c>
      <c r="AB18" s="836">
        <f>$J$18</f>
        <v>1</v>
      </c>
      <c r="AC18" s="837"/>
      <c r="AD18" s="133">
        <f t="shared" ref="AD18:AD20" si="34">IF(AND($AF$16,$AD$4=$AD$5,$AD$4=$AD$6,$AD$4&lt;&gt;$AD$7),W18,0)</f>
        <v>0</v>
      </c>
      <c r="AE18" s="133" t="str">
        <f t="shared" ref="AE18:AE20" si="35">IF(AD18&gt;0,Y18,"")</f>
        <v/>
      </c>
    </row>
    <row r="19" ht="14.25" customHeight="1">
      <c r="B19" s="133"/>
      <c r="C19" s="133"/>
      <c r="D19" s="133"/>
      <c r="E19" s="838" t="str">
        <f>$P$5</f>
        <v>Denmark</v>
      </c>
      <c r="H19" s="809">
        <f>SUMIFS($E$4:$E$9,$B$4:$B$9,$P$5,$D$4:$D$9,$P$4)+SUMIFS($G$4:$G$9,$B$4:$B$9,$P$4,$D$4:$D$9,$P$5)</f>
        <v>1</v>
      </c>
      <c r="I19" s="839"/>
      <c r="J19" s="133">
        <f>SUMIFS($E$4:$E$9,$B$4:$B$9,$P$5,$D$4:$D$9,$P$6)+SUMIFS($G$4:$G$9,$B$4:$B$9,$P$6,$D$4:$D$9,$P$5)</f>
        <v>2</v>
      </c>
      <c r="K19" s="840">
        <f>SUMIFS($E$4:$E$9,$B$4:$B$9,$P$5,$D$4:$D$9,$P$7)+SUMIFS($G$4:$G$9,$B$4:$B$9,$P$7,$D$4:$D$9,$P$5)</f>
        <v>2</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Denmark</v>
      </c>
      <c r="Q19" s="133">
        <f t="shared" si="27"/>
        <v>6</v>
      </c>
      <c r="R19" s="133">
        <f t="shared" si="28"/>
        <v>3</v>
      </c>
      <c r="S19" s="133">
        <f t="shared" si="29"/>
        <v>3</v>
      </c>
      <c r="T19" s="133">
        <f t="shared" si="30"/>
        <v>0</v>
      </c>
      <c r="U19" s="133"/>
      <c r="V19" s="834">
        <f>Q19*FactorPts+(GDzero+R19)*FactorGD+S19*FactorFor</f>
        <v>60053030</v>
      </c>
      <c r="W19" s="133">
        <f t="shared" si="31"/>
        <v>3</v>
      </c>
      <c r="X19" s="133">
        <f t="shared" si="32"/>
        <v>0</v>
      </c>
      <c r="Y19" s="133" t="str">
        <f>IF(AND(V19=V18,V19&lt;&gt;V20),IF(AA19&gt;AA18,3,IF(AA19=AA18,1,0)),IF(AND(V19=V20,V19&lt;&gt;V18),IF(AC19&gt;AC20,3,IF(AC19=AC20,1,0)),""))</f>
        <v/>
      </c>
      <c r="Z19" s="133" t="str">
        <f t="shared" si="33"/>
        <v/>
      </c>
      <c r="AA19" s="842">
        <f>$H$19</f>
        <v>1</v>
      </c>
      <c r="AB19" s="133"/>
      <c r="AC19" s="843">
        <f>$J$19</f>
        <v>2</v>
      </c>
      <c r="AD19" s="133">
        <f t="shared" si="34"/>
        <v>0</v>
      </c>
      <c r="AE19" s="133" t="str">
        <f t="shared" si="35"/>
        <v/>
      </c>
    </row>
    <row r="20" ht="14.25" customHeight="1">
      <c r="E20" s="838" t="str">
        <f>$P$6</f>
        <v>Serbia</v>
      </c>
      <c r="H20" s="809">
        <f>SUMIFS($E$4:$E$9,$B$4:$B$9,$P$6,$D$4:$D$9,$P$4)+SUMIFS($G$4:$G$9,$B$4:$B$9,$P$4,$D$4:$D$9,$P$6)</f>
        <v>0</v>
      </c>
      <c r="I20" s="133">
        <f>SUMIFS($E$4:$E$9,$B$4:$B$9,$P$6,$D$4:$D$9,$P$5)+SUMIFS($G$4:$G$9,$B$4:$B$9,$P$5,$D$4:$D$9,$P$6)</f>
        <v>0</v>
      </c>
      <c r="J20" s="839"/>
      <c r="K20" s="840">
        <f>SUMIFS($E$4:$E$9,$B$4:$B$9,$P$6,$D$4:$D$9,$P$7)+SUMIFS($G$4:$G$9,$B$4:$B$9,$P$7,$D$4:$D$9,$P$6)</f>
        <v>0</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121</v>
      </c>
      <c r="P20" s="153" t="str">
        <f>$P$6</f>
        <v>Serbia</v>
      </c>
      <c r="Q20" s="133">
        <f t="shared" si="27"/>
        <v>0</v>
      </c>
      <c r="R20" s="133">
        <f t="shared" si="28"/>
        <v>-3</v>
      </c>
      <c r="S20" s="133">
        <f t="shared" si="29"/>
        <v>0</v>
      </c>
      <c r="T20" s="133">
        <f t="shared" si="30"/>
        <v>3</v>
      </c>
      <c r="U20" s="133"/>
      <c r="V20" s="834">
        <f>Q20*FactorPts+(GDzero+R20)*FactorGD+S20*FactorFor</f>
        <v>47000</v>
      </c>
      <c r="W20" s="133">
        <f t="shared" si="31"/>
        <v>1</v>
      </c>
      <c r="X20" s="133">
        <f t="shared" si="32"/>
        <v>0</v>
      </c>
      <c r="Y20" s="133" t="str">
        <f>IF(AND(V20=V18,V20&lt;&gt;V19),IF(AB20&gt;AB18,3,IF(AB20=AB18,1,0)),IF(AND(V20=V19,V20&lt;&gt;V18),IF(AC20&gt;AC19,3,IF(AC20=AC19,1,0)),""))</f>
        <v/>
      </c>
      <c r="Z20" s="133" t="str">
        <f t="shared" si="33"/>
        <v/>
      </c>
      <c r="AA20" s="842"/>
      <c r="AB20" s="133">
        <f>$H$20</f>
        <v>0</v>
      </c>
      <c r="AC20" s="843">
        <f>$I$20</f>
        <v>0</v>
      </c>
      <c r="AD20" s="133">
        <f t="shared" si="34"/>
        <v>0</v>
      </c>
      <c r="AE20" s="133" t="str">
        <f t="shared" si="35"/>
        <v/>
      </c>
    </row>
    <row r="21" ht="14.25" customHeight="1">
      <c r="B21" s="336"/>
      <c r="C21" s="133"/>
      <c r="E21" s="844" t="str">
        <f>$P$7</f>
        <v>England</v>
      </c>
      <c r="F21" s="845"/>
      <c r="G21" s="845"/>
      <c r="H21" s="813">
        <f>SUMIFS($E$4:$E$9,$B$4:$B$9,$P$7,$D$4:$D$9,$P$4)+SUMIFS($G$4:$G$9,$B$4:$B$9,$P$4,$D$4:$D$9,$P$7)</f>
        <v>2</v>
      </c>
      <c r="I21" s="816">
        <f>SUMIFS($E$4:$E$9,$B$4:$B$9,$P$7,$D$4:$D$9,$P$5)+SUMIFS($G$4:$G$9,$B$4:$B$9,$P$5,$D$4:$D$9,$P$7)</f>
        <v>1</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England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Slovenia</v>
      </c>
      <c r="Q23" s="133">
        <f t="shared" ref="Q23:Q25" si="36">SUMIFS($H$4:$H$9,$B$4:$B$9,$P23,$D$4:$D$9,"&lt;&gt;"&amp;$P$26)+SUMIFS($I$4:$I$9,$B$4:$B$9,"&lt;&gt;"&amp;$P$26,$D$4:$D$9,$P23)</f>
        <v>0</v>
      </c>
      <c r="R23" s="133">
        <f t="shared" ref="R23:R25" si="37">S23-T23</f>
        <v>-3</v>
      </c>
      <c r="S23" s="133">
        <f t="shared" ref="S23:S25" si="38">SUMIFS($E$4:$E$9,$B$4:$B$9,$P23,$D$4:$D$9,"&lt;&gt;"&amp;$P$26)+SUMIFS($G$4:$G$9,$B$4:$B$9,"&lt;&gt;"&amp;$P$26,$D$4:$D$9,$P23)</f>
        <v>0</v>
      </c>
      <c r="T23" s="133">
        <f t="shared" ref="T23:T25" si="39">SUMIFS($G$4:$G$9,$B$4:$B$9,$P23,$D$4:$D$9,"&lt;&gt;"&amp;$P$26)+SUMIFS($E$4:$E$9,$B$4:$B$9,"&lt;&gt;"&amp;$P$26,$D$4:$D$9,$P23)</f>
        <v>3</v>
      </c>
      <c r="U23" s="133"/>
      <c r="V23" s="834">
        <f>Q23*FactorPts+(GDzero+R23)*FactorGD+S23*FactorFor</f>
        <v>47000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105</v>
      </c>
      <c r="P24" s="153" t="str">
        <f>$P$5</f>
        <v>Denmark</v>
      </c>
      <c r="Q24" s="133">
        <f t="shared" si="36"/>
        <v>6</v>
      </c>
      <c r="R24" s="133">
        <f t="shared" si="37"/>
        <v>2</v>
      </c>
      <c r="S24" s="133">
        <f t="shared" si="38"/>
        <v>3</v>
      </c>
      <c r="T24" s="133">
        <f t="shared" si="39"/>
        <v>1</v>
      </c>
      <c r="U24" s="133"/>
      <c r="V24" s="834">
        <f>Q24*FactorPts+(GDzero+R24)*FactorGD+S24*FactorFor</f>
        <v>60052030</v>
      </c>
      <c r="W24" s="133">
        <f t="shared" si="40"/>
        <v>3</v>
      </c>
      <c r="X24" s="133">
        <f t="shared" si="41"/>
        <v>0</v>
      </c>
      <c r="Y24" s="133" t="str">
        <f>IF(AND(V24=V23,V24&lt;&gt;V25),IF(AA24&gt;AA23,3,IF(AA24=AA23,1,0)),IF(AND(V24=V25,V24&lt;&gt;V23),IF(AC24&gt;AC25,3,IF(AC24=AC25,1,0)),""))</f>
        <v/>
      </c>
      <c r="Z24" s="133" t="str">
        <f t="shared" si="42"/>
        <v/>
      </c>
      <c r="AA24" s="842">
        <f>$H$19</f>
        <v>1</v>
      </c>
      <c r="AB24" s="133"/>
      <c r="AC24" s="843">
        <f>$K$19</f>
        <v>2</v>
      </c>
      <c r="AD24" s="133">
        <f t="shared" si="43"/>
        <v>0</v>
      </c>
      <c r="AE24" s="133" t="str">
        <f t="shared" si="44"/>
        <v/>
      </c>
    </row>
    <row r="25" ht="14.25" customHeight="1">
      <c r="B25" s="336"/>
      <c r="C25" s="133"/>
      <c r="O25" s="133" t="s">
        <v>121</v>
      </c>
      <c r="P25" s="153" t="str">
        <f>$P$7</f>
        <v>England</v>
      </c>
      <c r="Q25" s="133">
        <f t="shared" si="36"/>
        <v>3</v>
      </c>
      <c r="R25" s="133">
        <f t="shared" si="37"/>
        <v>1</v>
      </c>
      <c r="S25" s="133">
        <f t="shared" si="38"/>
        <v>3</v>
      </c>
      <c r="T25" s="133">
        <f t="shared" si="39"/>
        <v>2</v>
      </c>
      <c r="U25" s="133"/>
      <c r="V25" s="834">
        <f>Q25*FactorPts+(GDzero+R25)*FactorGD+S25*FactorFor</f>
        <v>30051030</v>
      </c>
      <c r="W25" s="133">
        <f t="shared" si="40"/>
        <v>2</v>
      </c>
      <c r="X25" s="133">
        <f t="shared" si="41"/>
        <v>0</v>
      </c>
      <c r="Y25" s="133" t="str">
        <f>IF(AND(V25=V23,V25&lt;&gt;V24),IF(AB25&gt;AB23,3,IF(AB25=AB23,1,0)),IF(AND(V25=V24,V25&lt;&gt;V23),IF(AC25&gt;AC24,3,IF(AC25=AC24,1,0)),""))</f>
        <v/>
      </c>
      <c r="Z25" s="133" t="str">
        <f t="shared" si="42"/>
        <v/>
      </c>
      <c r="AA25" s="842"/>
      <c r="AB25" s="133">
        <f>$H$21</f>
        <v>2</v>
      </c>
      <c r="AC25" s="843">
        <f>$I$21</f>
        <v>1</v>
      </c>
      <c r="AD25" s="133">
        <f t="shared" si="43"/>
        <v>0</v>
      </c>
      <c r="AE25" s="133" t="str">
        <f t="shared" si="44"/>
        <v/>
      </c>
    </row>
    <row r="26" ht="14.25" customHeight="1">
      <c r="B26" s="336"/>
      <c r="C26" s="133"/>
      <c r="O26" s="133"/>
      <c r="P26" s="848" t="str">
        <f>$P$6</f>
        <v>Serbia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Slovenia</v>
      </c>
      <c r="Q28" s="133">
        <f t="shared" ref="Q28:Q30" si="45">SUMIFS($H$4:$H$9,$B$4:$B$9,$P28,$D$4:$D$9,"&lt;&gt;"&amp;$P$31)+SUMIFS($I$4:$I$9,$B$4:$B$9,"&lt;&gt;"&amp;$P$31,$D$4:$D$9,$P28)</f>
        <v>3</v>
      </c>
      <c r="R28" s="133">
        <f t="shared" ref="R28:R30" si="46">S28-T28</f>
        <v>-1</v>
      </c>
      <c r="S28" s="133">
        <f t="shared" ref="S28:S30" si="47">SUMIFS($E$4:$E$9,$B$4:$B$9,$P28,$D$4:$D$9,"&lt;&gt;"&amp;$P$31)+SUMIFS($G$4:$G$9,$B$4:$B$9,"&lt;&gt;"&amp;$P$31,$D$4:$D$9,$P28)</f>
        <v>1</v>
      </c>
      <c r="T28" s="133">
        <f t="shared" ref="T28:T30" si="48">SUMIFS($G$4:$G$9,$B$4:$B$9,$P28,$D$4:$D$9,"&lt;&gt;"&amp;$P$31)+SUMIFS($E$4:$E$9,$B$4:$B$9,"&lt;&gt;"&amp;$P$31,$D$4:$D$9,$P28)</f>
        <v>2</v>
      </c>
      <c r="U28" s="133"/>
      <c r="V28" s="834">
        <f>Q28*FactorPts+(GDzero+R28)*FactorGD+S28*FactorFor</f>
        <v>30049010</v>
      </c>
      <c r="W28" s="133">
        <f t="shared" ref="W28:W30" si="49">RANK(V28,V$28:V$30,1)</f>
        <v>2</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0</v>
      </c>
      <c r="AC28" s="843"/>
      <c r="AD28" s="133">
        <f t="shared" ref="AD28:AD30" si="52">IF(AND($AF$16,$AD$4=$AD$6,$AD$4=$AD$7,$AD$4&lt;&gt;$AD$5),W28,0)</f>
        <v>0</v>
      </c>
      <c r="AE28" s="133" t="str">
        <f t="shared" ref="AE28:AE30" si="53">IF(AD28&gt;0,Y28,"")</f>
        <v/>
      </c>
    </row>
    <row r="29" ht="14.25" customHeight="1">
      <c r="O29" s="133" t="s">
        <v>105</v>
      </c>
      <c r="P29" s="153" t="str">
        <f>$P$6</f>
        <v>Serbia</v>
      </c>
      <c r="Q29" s="133">
        <f t="shared" si="45"/>
        <v>0</v>
      </c>
      <c r="R29" s="133">
        <f t="shared" si="46"/>
        <v>-3</v>
      </c>
      <c r="S29" s="133">
        <f t="shared" si="47"/>
        <v>0</v>
      </c>
      <c r="T29" s="133">
        <f t="shared" si="48"/>
        <v>3</v>
      </c>
      <c r="U29" s="133"/>
      <c r="V29" s="834">
        <f>Q29*FactorPts+(GDzero+R29)*FactorGD+S29*FactorFor</f>
        <v>47000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0</v>
      </c>
      <c r="AD29" s="133">
        <f t="shared" si="52"/>
        <v>0</v>
      </c>
      <c r="AE29" s="133" t="str">
        <f t="shared" si="53"/>
        <v/>
      </c>
    </row>
    <row r="30" ht="14.25" customHeight="1">
      <c r="O30" s="133" t="s">
        <v>121</v>
      </c>
      <c r="P30" s="153" t="str">
        <f>$P$7</f>
        <v>England</v>
      </c>
      <c r="Q30" s="133">
        <f t="shared" si="45"/>
        <v>6</v>
      </c>
      <c r="R30" s="133">
        <f t="shared" si="46"/>
        <v>4</v>
      </c>
      <c r="S30" s="133">
        <f t="shared" si="47"/>
        <v>4</v>
      </c>
      <c r="T30" s="133">
        <f t="shared" si="48"/>
        <v>0</v>
      </c>
      <c r="U30" s="133"/>
      <c r="V30" s="834">
        <f>Q30*FactorPts+(GDzero+R30)*FactorGD+S30*FactorFor</f>
        <v>60054040</v>
      </c>
      <c r="W30" s="133">
        <f t="shared" si="49"/>
        <v>3</v>
      </c>
      <c r="X30" s="133">
        <f t="shared" si="50"/>
        <v>0</v>
      </c>
      <c r="Y30" s="133" t="str">
        <f>IF(AND(V30=V28,V30&lt;&gt;V29),IF(AB30&gt;AB28,3,IF(AB30=AB28,1,0)),IF(AND(V30=V29,V30&lt;&gt;V28),IF(AC30&gt;AC29,3,IF(AC30=AC29,1,0)),""))</f>
        <v/>
      </c>
      <c r="Z30" s="133" t="str">
        <f t="shared" si="51"/>
        <v/>
      </c>
      <c r="AA30" s="842"/>
      <c r="AB30" s="133">
        <f>$H$21</f>
        <v>2</v>
      </c>
      <c r="AC30" s="843">
        <f>$J$21</f>
        <v>2</v>
      </c>
      <c r="AD30" s="133">
        <f t="shared" si="52"/>
        <v>0</v>
      </c>
      <c r="AE30" s="133" t="str">
        <f t="shared" si="53"/>
        <v/>
      </c>
    </row>
    <row r="31" ht="14.25" customHeight="1">
      <c r="O31" s="133"/>
      <c r="P31" s="848" t="str">
        <f>$P$5</f>
        <v>Denmark</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Denmark</v>
      </c>
      <c r="Q33" s="133">
        <f t="shared" ref="Q33:Q35" si="54">SUMIFS($H$4:$H$9,$B$4:$B$9,$P33,$D$4:$D$9,"&lt;&gt;"&amp;$P$36)+SUMIFS($I$4:$I$9,$B$4:$B$9,"&lt;&gt;"&amp;$P$36,$D$4:$D$9,$P33)</f>
        <v>6</v>
      </c>
      <c r="R33" s="133">
        <f t="shared" ref="R33:R35" si="55">S33-T33</f>
        <v>3</v>
      </c>
      <c r="S33" s="133">
        <f t="shared" ref="S33:S35" si="56">SUMIFS($E$4:$E$9,$B$4:$B$9,$P33,$D$4:$D$9,"&lt;&gt;"&amp;$P$36)+SUMIFS($G$4:$G$9,$B$4:$B$9,"&lt;&gt;"&amp;$P$36,$D$4:$D$9,$P33)</f>
        <v>4</v>
      </c>
      <c r="T33" s="133">
        <f t="shared" ref="T33:T35" si="57">SUMIFS($G$4:$G$9,$B$4:$B$9,$P33,$D$4:$D$9,"&lt;&gt;"&amp;$P$36)+SUMIFS($E$4:$E$9,$B$4:$B$9,"&lt;&gt;"&amp;$P$36,$D$4:$D$9,$P33)</f>
        <v>1</v>
      </c>
      <c r="U33" s="133"/>
      <c r="V33" s="834">
        <f>Q33*FactorPts+(GDzero+R33)*FactorGD+S33*FactorFor</f>
        <v>60053040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2</v>
      </c>
      <c r="AB33" s="133">
        <f>$K$19</f>
        <v>2</v>
      </c>
      <c r="AC33" s="843"/>
      <c r="AD33" s="133">
        <f t="shared" ref="AD33:AD35" si="61">IF(AND($AF$16,$AD$5=$AD$6,$AD$5=$AD$7,$AD$5&lt;&gt;$AD$4),W33,0)</f>
        <v>0</v>
      </c>
      <c r="AE33" s="133" t="str">
        <f t="shared" ref="AE33:AE35" si="62">IF(AD33&gt;0,Y33,"")</f>
        <v/>
      </c>
    </row>
    <row r="34" ht="14.25" customHeight="1">
      <c r="O34" s="133" t="s">
        <v>105</v>
      </c>
      <c r="P34" s="153" t="str">
        <f>$P$6</f>
        <v>Serbia</v>
      </c>
      <c r="Q34" s="133">
        <f t="shared" si="54"/>
        <v>0</v>
      </c>
      <c r="R34" s="133">
        <f t="shared" si="55"/>
        <v>-4</v>
      </c>
      <c r="S34" s="133">
        <f t="shared" si="56"/>
        <v>0</v>
      </c>
      <c r="T34" s="133">
        <f t="shared" si="57"/>
        <v>4</v>
      </c>
      <c r="U34" s="133"/>
      <c r="V34" s="834">
        <f>Q34*FactorPts+(GDzero+R34)*FactorGD+S34*FactorFor</f>
        <v>46000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121</v>
      </c>
      <c r="P35" s="153" t="str">
        <f>$P$7</f>
        <v>England</v>
      </c>
      <c r="Q35" s="133">
        <f t="shared" si="54"/>
        <v>3</v>
      </c>
      <c r="R35" s="133">
        <f t="shared" si="55"/>
        <v>1</v>
      </c>
      <c r="S35" s="133">
        <f t="shared" si="56"/>
        <v>3</v>
      </c>
      <c r="T35" s="133">
        <f t="shared" si="57"/>
        <v>2</v>
      </c>
      <c r="U35" s="133"/>
      <c r="V35" s="834">
        <f>Q35*FactorPts+(GDzero+R35)*FactorGD+S35*FactorFor</f>
        <v>30051030</v>
      </c>
      <c r="W35" s="133">
        <f t="shared" si="58"/>
        <v>2</v>
      </c>
      <c r="X35" s="133">
        <f t="shared" si="59"/>
        <v>0</v>
      </c>
      <c r="Y35" s="133" t="str">
        <f>IF(AND(V35=V33,V35&lt;&gt;V34),IF(AB35&gt;AB33,3,IF(AB35=AB33,1,0)),IF(AND(V35=V34,V35&lt;&gt;V33),IF(AC35&gt;AC34,3,IF(AC35=AC34,1,0)),""))</f>
        <v/>
      </c>
      <c r="Z35" s="133" t="str">
        <f t="shared" si="60"/>
        <v/>
      </c>
      <c r="AA35" s="852"/>
      <c r="AB35" s="853">
        <f>$I$21</f>
        <v>1</v>
      </c>
      <c r="AC35" s="854">
        <f>$J$21</f>
        <v>2</v>
      </c>
      <c r="AD35" s="133">
        <f t="shared" si="61"/>
        <v>0</v>
      </c>
      <c r="AE35" s="133" t="str">
        <f t="shared" si="62"/>
        <v/>
      </c>
    </row>
    <row r="36" ht="14.25" customHeight="1">
      <c r="O36" s="133"/>
      <c r="P36" s="848" t="str">
        <f>$P$4</f>
        <v>Slovenia</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K</v>
      </c>
      <c r="D1" s="781" t="str">
        <f>VLOOKUP($Q$1,References!$B$5:$D$10,3,0)</f>
        <v>L</v>
      </c>
      <c r="O1" s="133"/>
      <c r="P1" s="782" t="s">
        <v>626</v>
      </c>
      <c r="Q1" s="783" t="s">
        <v>107</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Poland</v>
      </c>
      <c r="C4" s="786" t="s">
        <v>120</v>
      </c>
      <c r="D4" s="787" t="str">
        <f>INDIRECT("'"&amp;References!$A$1&amp;"'!"&amp;$D$1&amp;References!$G5)</f>
        <v>Netherlands</v>
      </c>
      <c r="E4" s="785">
        <f>IF(OR(INDIRECT("'"&amp;References!$A$1&amp;"'!"&amp;$B$1&amp;References!$H5)="",INDIRECT("'"&amp;References!$A$1&amp;"'!"&amp;$D$1&amp;References!$H5)=""),"",INDIRECT("'"&amp;References!$A$1&amp;"'!"&amp;$B$1&amp;References!$H5))</f>
        <v>0</v>
      </c>
      <c r="F4" s="786" t="s">
        <v>120</v>
      </c>
      <c r="G4" s="788">
        <f>IF(OR(INDIRECT("'"&amp;References!$A$1&amp;"'!"&amp;$B$1&amp;References!$H5)="",INDIRECT("'"&amp;References!$A$1&amp;"'!"&amp;$D$1&amp;References!$H5)=""),"",INDIRECT("'"&amp;References!$A$1&amp;"'!"&amp;$D$1&amp;References!$H5))</f>
        <v>2</v>
      </c>
      <c r="H4" s="133">
        <f t="shared" ref="H4:H9" si="1">IF($M4&gt;0,IF($E4&gt;$G4,3,IF($E4=$G4,1,0)),0)</f>
        <v>0</v>
      </c>
      <c r="I4" s="133">
        <f t="shared" ref="I4:I9" si="2">IF($M4&gt;0,IF($E4&lt;$G4,3,IF($E4=$G4,1,0)),0)</f>
        <v>3</v>
      </c>
      <c r="L4" s="35"/>
      <c r="M4" s="133">
        <f t="shared" ref="M4:M9" si="3">IF(AND($E4&lt;&gt;"",$G4&lt;&gt;""),1,0)</f>
        <v>1</v>
      </c>
      <c r="N4" s="133"/>
      <c r="O4" s="133" t="s">
        <v>104</v>
      </c>
      <c r="P4" s="789" t="str">
        <f>VLOOKUP($Q$1&amp;ROW($A1),Groups!$B$7:$D$35,3,0)</f>
        <v>Poland</v>
      </c>
      <c r="Q4" s="133">
        <f t="shared" ref="Q4:Q7" si="4">SUMIF($B$4:$B$9,P4,$H$4:$H$9)+SUMIF($D$4:$D$9,P4,$I$4:$I$9)</f>
        <v>1</v>
      </c>
      <c r="R4" s="133">
        <f t="shared" ref="R4:R7" si="5">S4-T4</f>
        <v>-5</v>
      </c>
      <c r="S4" s="133">
        <f t="shared" ref="S4:S7" si="6">SUMIF($B$4:$B$9,$P4,$E$4:$E$9)+SUMIF($D$4:$D$9,$P4,$G$4:$G$9)</f>
        <v>0</v>
      </c>
      <c r="T4" s="133">
        <f t="shared" ref="T4:T7" si="7">SUMIF($B$4:$B$9,$P4,$G$4:$G$9)+SUMIF($D$4:$D$9,$P4,$E$4:$E$9)</f>
        <v>5</v>
      </c>
      <c r="U4" s="133">
        <f t="shared" ref="U4:U7" si="8">COUNTIFS($B$4:$B$9,$P4,$H$4:$H$9,"=3")+COUNTIFS($D$4:$D$9,$P4,$I$4:$I$9,"=3")</f>
        <v>0</v>
      </c>
      <c r="V4" s="790">
        <f>$Q4*FactorPts+(GDzero+$R4)*FactorGD+$S4*FactorFor+$U4*FactorWins+$W4*FactorDirC3+$X4*FactorDirC2+$Y4*FactorDirC43+$Z4*FactorDirC42+$AA4*FactorDirC42+$AB4*FactorFairPlay+$AE4*FactorPenalty+(100-$AF4)*($M$10&gt;0)*FactorRank+(8-ROW())*FactorRow</f>
        <v>10145000</v>
      </c>
      <c r="W4" s="133">
        <f t="shared" ref="W4:W7" si="9">SUMIFS($X$18:$X$35,$P$18:$P$35,$P4)</f>
        <v>0</v>
      </c>
      <c r="X4" s="133">
        <f t="shared" ref="X4:X7" si="10">IF($L18="",0,$L18)+SUMIFS($Z$18:$Z$35,$P$18:$P$35,$P4)</f>
        <v>1</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10045000</v>
      </c>
      <c r="AE4" s="133">
        <f t="shared" ref="AE4:AE7" si="15">IF(OR(AND($Y$11&gt;0,OR(AND($B$8=$P4,$J$8&gt;$L$8),AND($D$8=$P4,$J$8&lt;$L$8))),AND($Y$12&gt;0,OR(AND($B$9=$P4,$J$9&gt;$L$9),AND($D$9=$P4,$J$9&lt;$L$9)))),1,0)</f>
        <v>0</v>
      </c>
      <c r="AF4" s="133">
        <f t="array" ref="AF4">INDEX(Language!$D$5:$D$63,MATCH($P4,Language!$E$5:$E$63,0),1)</f>
        <v>26</v>
      </c>
      <c r="AG4" s="133"/>
    </row>
    <row r="5" ht="14.25" customHeight="1">
      <c r="B5" s="792" t="str">
        <f>INDIRECT("'"&amp;References!$A$1&amp;"'!"&amp;$B$1&amp;References!$G6)</f>
        <v>Austria</v>
      </c>
      <c r="C5" s="793" t="s">
        <v>120</v>
      </c>
      <c r="D5" s="794" t="str">
        <f>INDIRECT("'"&amp;References!$A$1&amp;"'!"&amp;$D$1&amp;References!$G6)</f>
        <v>France</v>
      </c>
      <c r="E5" s="792">
        <f>IF(OR(INDIRECT("'"&amp;References!$A$1&amp;"'!"&amp;$B$1&amp;References!$H6)="",INDIRECT("'"&amp;References!$A$1&amp;"'!"&amp;$D$1&amp;References!$H6)=""),"",INDIRECT("'"&amp;References!$A$1&amp;"'!"&amp;$B$1&amp;References!$H6))</f>
        <v>0</v>
      </c>
      <c r="F5" s="793" t="s">
        <v>120</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105</v>
      </c>
      <c r="P5" s="789" t="str">
        <f>VLOOKUP($Q$1&amp;ROW($A2),Groups!$B$7:$D$35,3,0)</f>
        <v>Netherlands</v>
      </c>
      <c r="Q5" s="133">
        <f t="shared" si="4"/>
        <v>9</v>
      </c>
      <c r="R5" s="133">
        <f t="shared" si="5"/>
        <v>4</v>
      </c>
      <c r="S5" s="133">
        <f t="shared" si="6"/>
        <v>5</v>
      </c>
      <c r="T5" s="133">
        <f t="shared" si="7"/>
        <v>1</v>
      </c>
      <c r="U5" s="133">
        <f t="shared" si="8"/>
        <v>3</v>
      </c>
      <c r="V5" s="790">
        <f>$Q5*FactorPts+(GDzero+$R5)*FactorGD+$S5*FactorFor+$U5*FactorWins+$W5*FactorDirC3+$X5*FactorDirC2+$Y5*FactorDirC43+$Z5*FactorDirC42+$AA5*FactorDirC42+$AB5*FactorFairPlay+$AE5*FactorPenalty+(100-$AF5)*($M$10&gt;0)*FactorRank+(8-ROW())*FactorRow</f>
        <v>90054050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90054050</v>
      </c>
      <c r="AE5" s="133">
        <f t="shared" si="15"/>
        <v>0</v>
      </c>
      <c r="AF5" s="133">
        <f t="array" ref="AF5">INDEX(Language!$D$5:$D$63,MATCH($P5,Language!$E$5:$E$63,0),1)</f>
        <v>12</v>
      </c>
    </row>
    <row r="6" ht="14.25" customHeight="1">
      <c r="B6" s="792" t="str">
        <f>INDIRECT("'"&amp;References!$A$1&amp;"'!"&amp;$B$1&amp;References!$G7)</f>
        <v>Poland</v>
      </c>
      <c r="C6" s="793" t="s">
        <v>120</v>
      </c>
      <c r="D6" s="794" t="str">
        <f>INDIRECT("'"&amp;References!$A$1&amp;"'!"&amp;$D$1&amp;References!$G7)</f>
        <v>Austria</v>
      </c>
      <c r="E6" s="792">
        <f>IF(OR(INDIRECT("'"&amp;References!$A$1&amp;"'!"&amp;$B$1&amp;References!$H7)="",INDIRECT("'"&amp;References!$A$1&amp;"'!"&amp;$D$1&amp;References!$H7)=""),"",INDIRECT("'"&amp;References!$A$1&amp;"'!"&amp;$B$1&amp;References!$H7))</f>
        <v>0</v>
      </c>
      <c r="F6" s="793" t="s">
        <v>120</v>
      </c>
      <c r="G6" s="795">
        <f>IF(OR(INDIRECT("'"&amp;References!$A$1&amp;"'!"&amp;$B$1&amp;References!$H7)="",INDIRECT("'"&amp;References!$A$1&amp;"'!"&amp;$D$1&amp;References!$H7)=""),"",INDIRECT("'"&amp;References!$A$1&amp;"'!"&amp;$D$1&amp;References!$H7))</f>
        <v>0</v>
      </c>
      <c r="H6" s="133">
        <f t="shared" si="1"/>
        <v>1</v>
      </c>
      <c r="I6" s="133">
        <f t="shared" si="2"/>
        <v>1</v>
      </c>
      <c r="L6" s="35"/>
      <c r="M6" s="133">
        <f t="shared" si="3"/>
        <v>1</v>
      </c>
      <c r="N6" s="133"/>
      <c r="O6" s="133" t="s">
        <v>121</v>
      </c>
      <c r="P6" s="789" t="str">
        <f>VLOOKUP($Q$1&amp;ROW($A3),Groups!$B$7:$D$35,3,0)</f>
        <v>Austria</v>
      </c>
      <c r="Q6" s="133">
        <f t="shared" si="4"/>
        <v>1</v>
      </c>
      <c r="R6" s="133">
        <f t="shared" si="5"/>
        <v>-3</v>
      </c>
      <c r="S6" s="133">
        <f t="shared" si="6"/>
        <v>0</v>
      </c>
      <c r="T6" s="133">
        <f t="shared" si="7"/>
        <v>3</v>
      </c>
      <c r="U6" s="133">
        <f t="shared" si="8"/>
        <v>0</v>
      </c>
      <c r="V6" s="790">
        <f>$Q6*FactorPts+(GDzero+$R6)*FactorGD+$S6*FactorFor+$U6*FactorWins+$W6*FactorDirC3+$X6*FactorDirC2+$Y6*FactorDirC43+$Z6*FactorDirC42+$AA6*FactorDirC42+$AB6*FactorFairPlay+$AE6*FactorPenalty+(100-$AF6)*($M$10&gt;0)*FactorRank+(8-ROW())*FactorRow</f>
        <v>10147000</v>
      </c>
      <c r="W6" s="133">
        <f t="shared" si="9"/>
        <v>0</v>
      </c>
      <c r="X6" s="133">
        <f t="shared" si="10"/>
        <v>1</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10047000</v>
      </c>
      <c r="AE6" s="133">
        <f t="shared" si="15"/>
        <v>0</v>
      </c>
      <c r="AF6" s="133">
        <f t="array" ref="AF6">INDEX(Language!$D$5:$D$63,MATCH($P6,Language!$E$5:$E$63,0),1)</f>
        <v>11</v>
      </c>
    </row>
    <row r="7" ht="14.25" customHeight="1">
      <c r="B7" s="792" t="str">
        <f>INDIRECT("'"&amp;References!$A$1&amp;"'!"&amp;$B$1&amp;References!$G8)</f>
        <v>Netherlands</v>
      </c>
      <c r="C7" s="793" t="s">
        <v>120</v>
      </c>
      <c r="D7" s="794" t="str">
        <f>INDIRECT("'"&amp;References!$A$1&amp;"'!"&amp;$D$1&amp;References!$G8)</f>
        <v>France</v>
      </c>
      <c r="E7" s="792">
        <f>IF(OR(INDIRECT("'"&amp;References!$A$1&amp;"'!"&amp;$B$1&amp;References!$H8)="",INDIRECT("'"&amp;References!$A$1&amp;"'!"&amp;$D$1&amp;References!$H8)=""),"",INDIRECT("'"&amp;References!$A$1&amp;"'!"&amp;$B$1&amp;References!$H8))</f>
        <v>2</v>
      </c>
      <c r="F7" s="793" t="s">
        <v>120</v>
      </c>
      <c r="G7" s="795">
        <f>IF(OR(INDIRECT("'"&amp;References!$A$1&amp;"'!"&amp;$B$1&amp;References!$H8)="",INDIRECT("'"&amp;References!$A$1&amp;"'!"&amp;$D$1&amp;References!$H8)=""),"",INDIRECT("'"&amp;References!$A$1&amp;"'!"&amp;$D$1&amp;References!$H8))</f>
        <v>1</v>
      </c>
      <c r="H7" s="133">
        <f t="shared" si="1"/>
        <v>3</v>
      </c>
      <c r="I7" s="133">
        <f t="shared" si="2"/>
        <v>0</v>
      </c>
      <c r="L7" s="35"/>
      <c r="M7" s="133">
        <f t="shared" si="3"/>
        <v>1</v>
      </c>
      <c r="N7" s="133"/>
      <c r="O7" s="133" t="s">
        <v>122</v>
      </c>
      <c r="P7" s="789" t="str">
        <f>VLOOKUP($Q$1&amp;ROW($A4),Groups!$B$7:$D$35,3,0)</f>
        <v>France</v>
      </c>
      <c r="Q7" s="133">
        <f t="shared" si="4"/>
        <v>6</v>
      </c>
      <c r="R7" s="133">
        <f t="shared" si="5"/>
        <v>4</v>
      </c>
      <c r="S7" s="133">
        <f t="shared" si="6"/>
        <v>6</v>
      </c>
      <c r="T7" s="133">
        <f t="shared" si="7"/>
        <v>2</v>
      </c>
      <c r="U7" s="133">
        <f t="shared" si="8"/>
        <v>2</v>
      </c>
      <c r="V7" s="790">
        <f>$Q7*FactorPts+(GDzero+$R7)*FactorGD+$S7*FactorFor+$U7*FactorWins+$W7*FactorDirC3+$X7*FactorDirC2+$Y7*FactorDirC43+$Z7*FactorDirC42+$AA7*FactorDirC42+$AB7*FactorFairPlay+$AE7*FactorPenalty+(100-$AF7)*($M$10&gt;0)*FactorRank+(8-ROW())*FactorRow</f>
        <v>60054060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60054060</v>
      </c>
      <c r="AE7" s="133">
        <f t="shared" si="15"/>
        <v>0</v>
      </c>
      <c r="AF7" s="133">
        <f t="array" ref="AF7">INDEX(Language!$D$5:$D$63,MATCH($P7,Language!$E$5:$E$63,0),1)</f>
        <v>2</v>
      </c>
    </row>
    <row r="8" ht="14.25" customHeight="1">
      <c r="B8" s="792" t="str">
        <f>INDIRECT("'"&amp;References!$A$1&amp;"'!"&amp;$B$1&amp;References!$G9)</f>
        <v>Netherlands</v>
      </c>
      <c r="C8" s="793" t="s">
        <v>120</v>
      </c>
      <c r="D8" s="794" t="str">
        <f>INDIRECT("'"&amp;References!$A$1&amp;"'!"&amp;$D$1&amp;References!$G9)</f>
        <v>Austria</v>
      </c>
      <c r="E8" s="792">
        <f>IF(OR(INDIRECT("'"&amp;References!$A$1&amp;"'!"&amp;$B$1&amp;References!$H9)="",INDIRECT("'"&amp;References!$A$1&amp;"'!"&amp;$D$1&amp;References!$H9)=""),"",INDIRECT("'"&amp;References!$A$1&amp;"'!"&amp;$B$1&amp;References!$H9))</f>
        <v>1</v>
      </c>
      <c r="F8" s="793" t="s">
        <v>120</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1024</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France</v>
      </c>
      <c r="C9" s="793" t="s">
        <v>120</v>
      </c>
      <c r="D9" s="794" t="str">
        <f>INDIRECT("'"&amp;References!$A$1&amp;"'!"&amp;$D$1&amp;References!$G10)</f>
        <v>Poland</v>
      </c>
      <c r="E9" s="792">
        <f>IF(OR(INDIRECT("'"&amp;References!$A$1&amp;"'!"&amp;$B$1&amp;References!$H10)="",INDIRECT("'"&amp;References!$A$1&amp;"'!"&amp;$D$1&amp;References!$H10)=""),"",INDIRECT("'"&amp;References!$A$1&amp;"'!"&amp;$B$1&amp;References!$H10))</f>
        <v>3</v>
      </c>
      <c r="F9" s="793" t="s">
        <v>120</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Netherlands</v>
      </c>
      <c r="Q11" s="801">
        <f t="shared" si="16"/>
        <v>9</v>
      </c>
      <c r="R11" s="802">
        <f t="shared" si="16"/>
        <v>4</v>
      </c>
      <c r="S11" s="802">
        <f t="shared" si="16"/>
        <v>5</v>
      </c>
      <c r="T11" s="802">
        <f t="shared" si="16"/>
        <v>1</v>
      </c>
      <c r="U11" s="802">
        <f t="shared" si="16"/>
        <v>3</v>
      </c>
      <c r="V11" s="803">
        <f t="shared" ref="V11:V14" si="18">LARGE($V$4:$V$7,ROW(A1))</f>
        <v>90054050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France</v>
      </c>
      <c r="Q12" s="163">
        <f t="shared" si="17"/>
        <v>6</v>
      </c>
      <c r="R12" s="133">
        <f t="shared" si="17"/>
        <v>4</v>
      </c>
      <c r="S12" s="133">
        <f t="shared" si="17"/>
        <v>6</v>
      </c>
      <c r="T12" s="133">
        <f t="shared" si="17"/>
        <v>2</v>
      </c>
      <c r="U12" s="133">
        <f t="shared" si="17"/>
        <v>2</v>
      </c>
      <c r="V12" s="810">
        <f t="shared" si="18"/>
        <v>60054060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121</v>
      </c>
      <c r="P13" s="153" t="str">
        <f t="shared" ref="P13:U13" si="25">INDEX(P$4:P$7,MATCH($V13,$V$4:$V$7,0))</f>
        <v>Austria</v>
      </c>
      <c r="Q13" s="163">
        <f t="shared" si="25"/>
        <v>1</v>
      </c>
      <c r="R13" s="133">
        <f t="shared" si="25"/>
        <v>-3</v>
      </c>
      <c r="S13" s="133">
        <f t="shared" si="25"/>
        <v>0</v>
      </c>
      <c r="T13" s="133">
        <f t="shared" si="25"/>
        <v>3</v>
      </c>
      <c r="U13" s="133">
        <f t="shared" si="25"/>
        <v>0</v>
      </c>
      <c r="V13" s="810">
        <f t="shared" si="18"/>
        <v>10147000</v>
      </c>
      <c r="Z13" s="811" t="b">
        <f t="shared" si="19"/>
        <v>1</v>
      </c>
      <c r="AA13" s="133" t="b">
        <f t="shared" si="20"/>
        <v>0</v>
      </c>
      <c r="AB13" s="153" t="b">
        <f t="shared" si="21"/>
        <v>0</v>
      </c>
      <c r="AC13" s="153" t="b">
        <f t="shared" si="22"/>
        <v>0</v>
      </c>
      <c r="AD13" s="133">
        <f t="shared" si="23"/>
        <v>1</v>
      </c>
      <c r="AE13" s="812" t="str">
        <f t="shared" si="24"/>
        <v/>
      </c>
    </row>
    <row r="14" ht="14.25" customHeight="1">
      <c r="B14" s="133"/>
      <c r="C14" s="133"/>
      <c r="D14" s="133"/>
      <c r="F14" s="133"/>
      <c r="G14" s="35"/>
      <c r="O14" s="813" t="s">
        <v>122</v>
      </c>
      <c r="P14" s="814" t="str">
        <f t="shared" ref="P14:U14" si="26">INDEX(P$4:P$7,MATCH($V14,$V$4:$V$7,0))</f>
        <v>Poland</v>
      </c>
      <c r="Q14" s="815">
        <f t="shared" si="26"/>
        <v>1</v>
      </c>
      <c r="R14" s="816">
        <f t="shared" si="26"/>
        <v>-5</v>
      </c>
      <c r="S14" s="816">
        <f t="shared" si="26"/>
        <v>0</v>
      </c>
      <c r="T14" s="816">
        <f t="shared" si="26"/>
        <v>5</v>
      </c>
      <c r="U14" s="816">
        <f t="shared" si="26"/>
        <v>0</v>
      </c>
      <c r="V14" s="817">
        <f t="shared" si="18"/>
        <v>10145000</v>
      </c>
      <c r="Z14" s="818" t="b">
        <f t="shared" si="19"/>
        <v>1</v>
      </c>
      <c r="AA14" s="819" t="b">
        <f t="shared" si="20"/>
        <v>0</v>
      </c>
      <c r="AB14" s="820" t="b">
        <f t="shared" si="21"/>
        <v>0</v>
      </c>
      <c r="AC14" s="820" t="b">
        <f t="shared" si="22"/>
        <v>0</v>
      </c>
      <c r="AD14" s="819">
        <f t="shared" si="23"/>
        <v>1</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Pol</v>
      </c>
      <c r="I17" s="802" t="str">
        <f>LEFT($P$5,3)</f>
        <v>Net</v>
      </c>
      <c r="J17" s="802" t="str">
        <f>LEFT($P$6,3)</f>
        <v>Aus</v>
      </c>
      <c r="K17" s="827" t="str">
        <f>LEFT($P$7,3)</f>
        <v>Fra</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Poland</v>
      </c>
      <c r="F18" s="831"/>
      <c r="G18" s="831"/>
      <c r="H18" s="832"/>
      <c r="I18" s="802">
        <f>SUMIFS($E$4:$E$9,$B$4:$B$9,$P$4,$D$4:$D$9,$P$5)+SUMIFS($G$4:$G$9,$B$4:$B$9,$P$5,$D$4:$D$9,$P$4)</f>
        <v>0</v>
      </c>
      <c r="J18" s="802">
        <f>SUMIFS($E$4:$E$9,$B$4:$B$9,$P$4,$D$4:$D$9,$P$6)+SUMIFS($G$4:$G$9,$B$4:$B$9,$P$6,$D$4:$D$9,$P$4)</f>
        <v>0</v>
      </c>
      <c r="K18" s="827">
        <f>SUMIFS($E$4:$E$9,$B$4:$B$9,$P$4,$D$4:$D$9,$P$7)+SUMIFS($G$4:$G$9,$B$4:$B$9,$P$7,$D$4:$D$9,$P$4)</f>
        <v>0</v>
      </c>
      <c r="L18" s="833">
        <f>IF(AND($Q$4=$Q$5,$Q$4&lt;&gt;$Q$6,$Q$4&lt;&gt;$Q$7),IF(I18&gt;H19,3,IF(I18=H19,1,0)),IF(AND($Q$4=$Q$6,$Q$4&lt;&gt;$Q$5,$Q$4&lt;&gt;$Q$7),IF(J18&gt;H20,3,IF(J18=H20,1,0)),IF(AND($Q$4=$Q$7,$Q$4&lt;&gt;$Q$5,$Q$4&lt;&gt;$Q$6),IF(K18&gt;H21,3,IF(K18=H21,1,0)),"")))</f>
        <v>1</v>
      </c>
      <c r="M18" s="833" t="str">
        <f>IF($AF$16,IF(AND($AD$4=$AD$5,$AD$4&lt;&gt;$AD$6,$AD$4&lt;&gt;$AD$7),IF(I18&gt;H19,3,IF(I18=H19,1,0)),IF(AND($AD$4&lt;&gt;$AD$5,$AD$4=$AD$6,$AD$4&lt;&gt;$AD$7),IF(J18&gt;H20,3,IF(J18=H20,1,0)),IF(AND($AD$4&lt;&gt;$AD$5,$AD$4&lt;&gt;$AD$6,$AD$4=$AD$7),IF(K18&gt;H21,3,IF(K18=H21,1,0)),""))),"")</f>
        <v/>
      </c>
      <c r="N18" s="133"/>
      <c r="O18" s="133" t="s">
        <v>104</v>
      </c>
      <c r="P18" s="153" t="str">
        <f>$P$4</f>
        <v>Poland</v>
      </c>
      <c r="Q18" s="133">
        <f t="shared" ref="Q18:Q20" si="27">SUMIFS($H$4:$H$9,$B$4:$B$9,$P18,$D$4:$D$9,"&lt;&gt;"&amp;$P$21)+SUMIFS($I$4:$I$9,$B$4:$B$9,"&lt;&gt;"&amp;$P$21,$D$4:$D$9,$P18)</f>
        <v>1</v>
      </c>
      <c r="R18" s="133">
        <f t="shared" ref="R18:R20" si="28">S18-T18</f>
        <v>-2</v>
      </c>
      <c r="S18" s="133">
        <f t="shared" ref="S18:S20" si="29">SUMIFS($E$4:$E$9,$B$4:$B$9,$P18,$D$4:$D$9,"&lt;&gt;"&amp;$P$21)+SUMIFS($G$4:$G$9,$B$4:$B$9,"&lt;&gt;"&amp;$P$21,$D$4:$D$9,$P18)</f>
        <v>0</v>
      </c>
      <c r="T18" s="133">
        <f t="shared" ref="T18:T20" si="30">SUMIFS($G$4:$G$9,$B$4:$B$9,$P18,$D$4:$D$9,"&lt;&gt;"&amp;$P$21)+SUMIFS($E$4:$E$9,$B$4:$B$9,"&lt;&gt;"&amp;$P$21,$D$4:$D$9,$P18)</f>
        <v>2</v>
      </c>
      <c r="U18" s="133"/>
      <c r="V18" s="834">
        <f>Q18*FactorPts+(GDzero+R18)*FactorGD+S18*FactorFor</f>
        <v>10048000</v>
      </c>
      <c r="W18" s="133">
        <f t="shared" ref="W18:W20" si="31">RANK(V18,V$18:V$20,1)</f>
        <v>1</v>
      </c>
      <c r="X18" s="133">
        <f t="shared" ref="X18:X20" si="32">IF(AND($Q$4=$Q$5,$Q$4=$Q$6,$Q$4&lt;&gt;$Q$7),W18,0)</f>
        <v>0</v>
      </c>
      <c r="Y18" s="133" t="str">
        <f>IF(AND(V18=V19,V18&lt;&gt;V20),IF(AA18&gt;AA19,3,IF(AA18=AA19,1,0)),IF(AND(V18=V20,V18&lt;&gt;V19),IF(AB18&gt;AB20,3,IF(AB18=AB20,1,0)),""))</f>
        <v/>
      </c>
      <c r="Z18" s="133" t="str">
        <f t="shared" ref="Z18:Z20" si="33">IF(X18&gt;0,Y18,"")</f>
        <v/>
      </c>
      <c r="AA18" s="835">
        <f>$I$18</f>
        <v>0</v>
      </c>
      <c r="AB18" s="836">
        <f>$J$18</f>
        <v>0</v>
      </c>
      <c r="AC18" s="837"/>
      <c r="AD18" s="133">
        <f t="shared" ref="AD18:AD20" si="34">IF(AND($AF$16,$AD$4=$AD$5,$AD$4=$AD$6,$AD$4&lt;&gt;$AD$7),W18,0)</f>
        <v>0</v>
      </c>
      <c r="AE18" s="133" t="str">
        <f t="shared" ref="AE18:AE20" si="35">IF(AD18&gt;0,Y18,"")</f>
        <v/>
      </c>
    </row>
    <row r="19" ht="14.25" customHeight="1">
      <c r="B19" s="133"/>
      <c r="C19" s="133"/>
      <c r="D19" s="133"/>
      <c r="E19" s="838" t="str">
        <f>$P$5</f>
        <v>Netherlands</v>
      </c>
      <c r="H19" s="809">
        <f>SUMIFS($E$4:$E$9,$B$4:$B$9,$P$5,$D$4:$D$9,$P$4)+SUMIFS($G$4:$G$9,$B$4:$B$9,$P$4,$D$4:$D$9,$P$5)</f>
        <v>2</v>
      </c>
      <c r="I19" s="839"/>
      <c r="J19" s="133">
        <f>SUMIFS($E$4:$E$9,$B$4:$B$9,$P$5,$D$4:$D$9,$P$6)+SUMIFS($G$4:$G$9,$B$4:$B$9,$P$6,$D$4:$D$9,$P$5)</f>
        <v>1</v>
      </c>
      <c r="K19" s="840">
        <f>SUMIFS($E$4:$E$9,$B$4:$B$9,$P$5,$D$4:$D$9,$P$7)+SUMIFS($G$4:$G$9,$B$4:$B$9,$P$7,$D$4:$D$9,$P$5)</f>
        <v>2</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Netherlands</v>
      </c>
      <c r="Q19" s="133">
        <f t="shared" si="27"/>
        <v>6</v>
      </c>
      <c r="R19" s="133">
        <f t="shared" si="28"/>
        <v>3</v>
      </c>
      <c r="S19" s="133">
        <f t="shared" si="29"/>
        <v>3</v>
      </c>
      <c r="T19" s="133">
        <f t="shared" si="30"/>
        <v>0</v>
      </c>
      <c r="U19" s="133"/>
      <c r="V19" s="834">
        <f>Q19*FactorPts+(GDzero+R19)*FactorGD+S19*FactorFor</f>
        <v>60053030</v>
      </c>
      <c r="W19" s="133">
        <f t="shared" si="31"/>
        <v>3</v>
      </c>
      <c r="X19" s="133">
        <f t="shared" si="32"/>
        <v>0</v>
      </c>
      <c r="Y19" s="133" t="str">
        <f>IF(AND(V19=V18,V19&lt;&gt;V20),IF(AA19&gt;AA18,3,IF(AA19=AA18,1,0)),IF(AND(V19=V20,V19&lt;&gt;V18),IF(AC19&gt;AC20,3,IF(AC19=AC20,1,0)),""))</f>
        <v/>
      </c>
      <c r="Z19" s="133" t="str">
        <f t="shared" si="33"/>
        <v/>
      </c>
      <c r="AA19" s="842">
        <f>$H$19</f>
        <v>2</v>
      </c>
      <c r="AB19" s="133"/>
      <c r="AC19" s="843">
        <f>$J$19</f>
        <v>1</v>
      </c>
      <c r="AD19" s="133">
        <f t="shared" si="34"/>
        <v>0</v>
      </c>
      <c r="AE19" s="133" t="str">
        <f t="shared" si="35"/>
        <v/>
      </c>
    </row>
    <row r="20" ht="14.25" customHeight="1">
      <c r="E20" s="838" t="str">
        <f>$P$6</f>
        <v>Austria</v>
      </c>
      <c r="H20" s="809">
        <f>SUMIFS($E$4:$E$9,$B$4:$B$9,$P$6,$D$4:$D$9,$P$4)+SUMIFS($G$4:$G$9,$B$4:$B$9,$P$4,$D$4:$D$9,$P$6)</f>
        <v>0</v>
      </c>
      <c r="I20" s="133">
        <f>SUMIFS($E$4:$E$9,$B$4:$B$9,$P$6,$D$4:$D$9,$P$5)+SUMIFS($G$4:$G$9,$B$4:$B$9,$P$5,$D$4:$D$9,$P$6)</f>
        <v>0</v>
      </c>
      <c r="J20" s="839"/>
      <c r="K20" s="840">
        <f>SUMIFS($E$4:$E$9,$B$4:$B$9,$P$6,$D$4:$D$9,$P$7)+SUMIFS($G$4:$G$9,$B$4:$B$9,$P$7,$D$4:$D$9,$P$6)</f>
        <v>0</v>
      </c>
      <c r="L20" s="841">
        <f>IF(AND($Q$6=$Q$4,$Q$6&lt;&gt;$Q$5,$Q$6&lt;&gt;$Q$7),IF(H20&gt;J18,3,IF(H20=J18,1,0)),IF(AND($Q$6=$Q$5,$Q$6&lt;&gt;$Q$4,$Q$6&lt;&gt;$Q$7),IF(I20&gt;J19,3,IF(I20=J19,1,0)),IF(AND($Q$6=$Q$7,$Q$6&lt;&gt;$Q$4,$Q$6&lt;&gt;$Q$5),IF(K20&gt;J21,3,IF(K20=J21,1,0)),"")))</f>
        <v>1</v>
      </c>
      <c r="M20" s="841" t="str">
        <f>IF($AF$16,IF(AND($AD$6=$AD$4,$AD$6&lt;&gt;$AD$5,$AD$6&lt;&gt;$AD$7),IF(H20&gt;J18,3,IF(H20=J18,1,0)),IF(AND($AD$6&lt;&gt;$AD$4,$AD$6=$AD$5,$AD$6&lt;&gt;$AD$7),IF(I20&gt;J19,3,IF(I20=J19,1,0)),IF(AND($AD$6&lt;&gt;$AD$4,$AD$6&lt;&gt;$AD$5,$AD$6=$AD$7),IF(K20&gt;J21,3,IF(K20=J21,1,0)),""))),"")</f>
        <v/>
      </c>
      <c r="N20" s="133"/>
      <c r="O20" s="133" t="s">
        <v>121</v>
      </c>
      <c r="P20" s="153" t="str">
        <f>$P$6</f>
        <v>Austria</v>
      </c>
      <c r="Q20" s="133">
        <f t="shared" si="27"/>
        <v>1</v>
      </c>
      <c r="R20" s="133">
        <f t="shared" si="28"/>
        <v>-1</v>
      </c>
      <c r="S20" s="133">
        <f t="shared" si="29"/>
        <v>0</v>
      </c>
      <c r="T20" s="133">
        <f t="shared" si="30"/>
        <v>1</v>
      </c>
      <c r="U20" s="133"/>
      <c r="V20" s="834">
        <f>Q20*FactorPts+(GDzero+R20)*FactorGD+S20*FactorFor</f>
        <v>10049000</v>
      </c>
      <c r="W20" s="133">
        <f t="shared" si="31"/>
        <v>2</v>
      </c>
      <c r="X20" s="133">
        <f t="shared" si="32"/>
        <v>0</v>
      </c>
      <c r="Y20" s="133" t="str">
        <f>IF(AND(V20=V18,V20&lt;&gt;V19),IF(AB20&gt;AB18,3,IF(AB20=AB18,1,0)),IF(AND(V20=V19,V20&lt;&gt;V18),IF(AC20&gt;AC19,3,IF(AC20=AC19,1,0)),""))</f>
        <v/>
      </c>
      <c r="Z20" s="133" t="str">
        <f t="shared" si="33"/>
        <v/>
      </c>
      <c r="AA20" s="842"/>
      <c r="AB20" s="133">
        <f>$H$20</f>
        <v>0</v>
      </c>
      <c r="AC20" s="843">
        <f>$I$20</f>
        <v>0</v>
      </c>
      <c r="AD20" s="133">
        <f t="shared" si="34"/>
        <v>0</v>
      </c>
      <c r="AE20" s="133" t="str">
        <f t="shared" si="35"/>
        <v/>
      </c>
    </row>
    <row r="21" ht="14.25" customHeight="1">
      <c r="B21" s="336"/>
      <c r="C21" s="133"/>
      <c r="E21" s="844" t="str">
        <f>$P$7</f>
        <v>France</v>
      </c>
      <c r="F21" s="845"/>
      <c r="G21" s="845"/>
      <c r="H21" s="813">
        <f>SUMIFS($E$4:$E$9,$B$4:$B$9,$P$7,$D$4:$D$9,$P$4)+SUMIFS($G$4:$G$9,$B$4:$B$9,$P$4,$D$4:$D$9,$P$7)</f>
        <v>3</v>
      </c>
      <c r="I21" s="816">
        <f>SUMIFS($E$4:$E$9,$B$4:$B$9,$P$7,$D$4:$D$9,$P$5)+SUMIFS($G$4:$G$9,$B$4:$B$9,$P$5,$D$4:$D$9,$P$7)</f>
        <v>1</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France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Poland</v>
      </c>
      <c r="Q23" s="133">
        <f t="shared" ref="Q23:Q25" si="36">SUMIFS($H$4:$H$9,$B$4:$B$9,$P23,$D$4:$D$9,"&lt;&gt;"&amp;$P$26)+SUMIFS($I$4:$I$9,$B$4:$B$9,"&lt;&gt;"&amp;$P$26,$D$4:$D$9,$P23)</f>
        <v>0</v>
      </c>
      <c r="R23" s="133">
        <f t="shared" ref="R23:R25" si="37">S23-T23</f>
        <v>-5</v>
      </c>
      <c r="S23" s="133">
        <f t="shared" ref="S23:S25" si="38">SUMIFS($E$4:$E$9,$B$4:$B$9,$P23,$D$4:$D$9,"&lt;&gt;"&amp;$P$26)+SUMIFS($G$4:$G$9,$B$4:$B$9,"&lt;&gt;"&amp;$P$26,$D$4:$D$9,$P23)</f>
        <v>0</v>
      </c>
      <c r="T23" s="133">
        <f t="shared" ref="T23:T25" si="39">SUMIFS($G$4:$G$9,$B$4:$B$9,$P23,$D$4:$D$9,"&lt;&gt;"&amp;$P$26)+SUMIFS($E$4:$E$9,$B$4:$B$9,"&lt;&gt;"&amp;$P$26,$D$4:$D$9,$P23)</f>
        <v>5</v>
      </c>
      <c r="U23" s="133"/>
      <c r="V23" s="834">
        <f>Q23*FactorPts+(GDzero+R23)*FactorGD+S23*FactorFor</f>
        <v>45000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105</v>
      </c>
      <c r="P24" s="153" t="str">
        <f>$P$5</f>
        <v>Netherlands</v>
      </c>
      <c r="Q24" s="133">
        <f t="shared" si="36"/>
        <v>6</v>
      </c>
      <c r="R24" s="133">
        <f t="shared" si="37"/>
        <v>3</v>
      </c>
      <c r="S24" s="133">
        <f t="shared" si="38"/>
        <v>4</v>
      </c>
      <c r="T24" s="133">
        <f t="shared" si="39"/>
        <v>1</v>
      </c>
      <c r="U24" s="133"/>
      <c r="V24" s="834">
        <f>Q24*FactorPts+(GDzero+R24)*FactorGD+S24*FactorFor</f>
        <v>60053040</v>
      </c>
      <c r="W24" s="133">
        <f t="shared" si="40"/>
        <v>3</v>
      </c>
      <c r="X24" s="133">
        <f t="shared" si="41"/>
        <v>0</v>
      </c>
      <c r="Y24" s="133" t="str">
        <f>IF(AND(V24=V23,V24&lt;&gt;V25),IF(AA24&gt;AA23,3,IF(AA24=AA23,1,0)),IF(AND(V24=V25,V24&lt;&gt;V23),IF(AC24&gt;AC25,3,IF(AC24=AC25,1,0)),""))</f>
        <v/>
      </c>
      <c r="Z24" s="133" t="str">
        <f t="shared" si="42"/>
        <v/>
      </c>
      <c r="AA24" s="842">
        <f>$H$19</f>
        <v>2</v>
      </c>
      <c r="AB24" s="133"/>
      <c r="AC24" s="843">
        <f>$K$19</f>
        <v>2</v>
      </c>
      <c r="AD24" s="133">
        <f t="shared" si="43"/>
        <v>0</v>
      </c>
      <c r="AE24" s="133" t="str">
        <f t="shared" si="44"/>
        <v/>
      </c>
    </row>
    <row r="25" ht="14.25" customHeight="1">
      <c r="B25" s="336"/>
      <c r="C25" s="133"/>
      <c r="O25" s="133" t="s">
        <v>121</v>
      </c>
      <c r="P25" s="153" t="str">
        <f>$P$7</f>
        <v>France</v>
      </c>
      <c r="Q25" s="133">
        <f t="shared" si="36"/>
        <v>3</v>
      </c>
      <c r="R25" s="133">
        <f t="shared" si="37"/>
        <v>2</v>
      </c>
      <c r="S25" s="133">
        <f t="shared" si="38"/>
        <v>4</v>
      </c>
      <c r="T25" s="133">
        <f t="shared" si="39"/>
        <v>2</v>
      </c>
      <c r="U25" s="133"/>
      <c r="V25" s="834">
        <f>Q25*FactorPts+(GDzero+R25)*FactorGD+S25*FactorFor</f>
        <v>30052040</v>
      </c>
      <c r="W25" s="133">
        <f t="shared" si="40"/>
        <v>2</v>
      </c>
      <c r="X25" s="133">
        <f t="shared" si="41"/>
        <v>0</v>
      </c>
      <c r="Y25" s="133" t="str">
        <f>IF(AND(V25=V23,V25&lt;&gt;V24),IF(AB25&gt;AB23,3,IF(AB25=AB23,1,0)),IF(AND(V25=V24,V25&lt;&gt;V23),IF(AC25&gt;AC24,3,IF(AC25=AC24,1,0)),""))</f>
        <v/>
      </c>
      <c r="Z25" s="133" t="str">
        <f t="shared" si="42"/>
        <v/>
      </c>
      <c r="AA25" s="842"/>
      <c r="AB25" s="133">
        <f>$H$21</f>
        <v>3</v>
      </c>
      <c r="AC25" s="843">
        <f>$I$21</f>
        <v>1</v>
      </c>
      <c r="AD25" s="133">
        <f t="shared" si="43"/>
        <v>0</v>
      </c>
      <c r="AE25" s="133" t="str">
        <f t="shared" si="44"/>
        <v/>
      </c>
    </row>
    <row r="26" ht="14.25" customHeight="1">
      <c r="B26" s="336"/>
      <c r="C26" s="133"/>
      <c r="O26" s="133"/>
      <c r="P26" s="848" t="str">
        <f>$P$6</f>
        <v>Austria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Poland</v>
      </c>
      <c r="Q28" s="133">
        <f t="shared" ref="Q28:Q30" si="45">SUMIFS($H$4:$H$9,$B$4:$B$9,$P28,$D$4:$D$9,"&lt;&gt;"&amp;$P$31)+SUMIFS($I$4:$I$9,$B$4:$B$9,"&lt;&gt;"&amp;$P$31,$D$4:$D$9,$P28)</f>
        <v>1</v>
      </c>
      <c r="R28" s="133">
        <f t="shared" ref="R28:R30" si="46">S28-T28</f>
        <v>-3</v>
      </c>
      <c r="S28" s="133">
        <f t="shared" ref="S28:S30" si="47">SUMIFS($E$4:$E$9,$B$4:$B$9,$P28,$D$4:$D$9,"&lt;&gt;"&amp;$P$31)+SUMIFS($G$4:$G$9,$B$4:$B$9,"&lt;&gt;"&amp;$P$31,$D$4:$D$9,$P28)</f>
        <v>0</v>
      </c>
      <c r="T28" s="133">
        <f t="shared" ref="T28:T30" si="48">SUMIFS($G$4:$G$9,$B$4:$B$9,$P28,$D$4:$D$9,"&lt;&gt;"&amp;$P$31)+SUMIFS($E$4:$E$9,$B$4:$B$9,"&lt;&gt;"&amp;$P$31,$D$4:$D$9,$P28)</f>
        <v>3</v>
      </c>
      <c r="U28" s="133"/>
      <c r="V28" s="834">
        <f>Q28*FactorPts+(GDzero+R28)*FactorGD+S28*FactorFor</f>
        <v>10047000</v>
      </c>
      <c r="W28" s="133">
        <f t="shared" ref="W28:W30" si="49">RANK(V28,V$28:V$30,1)</f>
        <v>1</v>
      </c>
      <c r="X28" s="133">
        <f t="shared" ref="X28:X30" si="50">IF(AND($Q$4=$Q$6,$Q$4=$Q$7,$Q$4&lt;&gt;$Q$5),W28,0)</f>
        <v>0</v>
      </c>
      <c r="Y28" s="133" t="str">
        <f>IF(AND(V28=V29,V28&lt;&gt;V30),IF(AA28&gt;AA29,3,IF(AA28=AA29,1,0)),IF(AND(V28=V30,V28&lt;&gt;V29),IF(AB28&gt;AB30,3,IF(AB28=AB30,1,0)),""))</f>
        <v/>
      </c>
      <c r="Z28" s="133" t="str">
        <f t="shared" ref="Z28:Z30" si="51">IF(X28&gt;0,Y28,"")</f>
        <v/>
      </c>
      <c r="AA28" s="842">
        <f>$J$18</f>
        <v>0</v>
      </c>
      <c r="AB28" s="133">
        <f>$K$18</f>
        <v>0</v>
      </c>
      <c r="AC28" s="843"/>
      <c r="AD28" s="133">
        <f t="shared" ref="AD28:AD30" si="52">IF(AND($AF$16,$AD$4=$AD$6,$AD$4=$AD$7,$AD$4&lt;&gt;$AD$5),W28,0)</f>
        <v>0</v>
      </c>
      <c r="AE28" s="133" t="str">
        <f t="shared" ref="AE28:AE30" si="53">IF(AD28&gt;0,Y28,"")</f>
        <v/>
      </c>
    </row>
    <row r="29" ht="14.25" customHeight="1">
      <c r="O29" s="133" t="s">
        <v>105</v>
      </c>
      <c r="P29" s="153" t="str">
        <f>$P$6</f>
        <v>Austria</v>
      </c>
      <c r="Q29" s="133">
        <f t="shared" si="45"/>
        <v>1</v>
      </c>
      <c r="R29" s="133">
        <f t="shared" si="46"/>
        <v>-2</v>
      </c>
      <c r="S29" s="133">
        <f t="shared" si="47"/>
        <v>0</v>
      </c>
      <c r="T29" s="133">
        <f t="shared" si="48"/>
        <v>2</v>
      </c>
      <c r="U29" s="133"/>
      <c r="V29" s="834">
        <f>Q29*FactorPts+(GDzero+R29)*FactorGD+S29*FactorFor</f>
        <v>10048000</v>
      </c>
      <c r="W29" s="133">
        <f t="shared" si="49"/>
        <v>2</v>
      </c>
      <c r="X29" s="133">
        <f t="shared" si="50"/>
        <v>0</v>
      </c>
      <c r="Y29" s="133" t="str">
        <f>IF(AND(V29=V28,V29&lt;&gt;V30),IF(AA29&gt;AA28,3,IF(AA29=AA28,1,0)),IF(AND(V29=V30,V29&lt;&gt;V28),IF(AC29&gt;AC30,3,IF(AC29=AC30,1,0)),""))</f>
        <v/>
      </c>
      <c r="Z29" s="133" t="str">
        <f t="shared" si="51"/>
        <v/>
      </c>
      <c r="AA29" s="842">
        <f>$H$20</f>
        <v>0</v>
      </c>
      <c r="AB29" s="133"/>
      <c r="AC29" s="843">
        <f>$K$20</f>
        <v>0</v>
      </c>
      <c r="AD29" s="133">
        <f t="shared" si="52"/>
        <v>0</v>
      </c>
      <c r="AE29" s="133" t="str">
        <f t="shared" si="53"/>
        <v/>
      </c>
    </row>
    <row r="30" ht="14.25" customHeight="1">
      <c r="O30" s="133" t="s">
        <v>121</v>
      </c>
      <c r="P30" s="153" t="str">
        <f>$P$7</f>
        <v>France</v>
      </c>
      <c r="Q30" s="133">
        <f t="shared" si="45"/>
        <v>6</v>
      </c>
      <c r="R30" s="133">
        <f t="shared" si="46"/>
        <v>5</v>
      </c>
      <c r="S30" s="133">
        <f t="shared" si="47"/>
        <v>5</v>
      </c>
      <c r="T30" s="133">
        <f t="shared" si="48"/>
        <v>0</v>
      </c>
      <c r="U30" s="133"/>
      <c r="V30" s="834">
        <f>Q30*FactorPts+(GDzero+R30)*FactorGD+S30*FactorFor</f>
        <v>60055050</v>
      </c>
      <c r="W30" s="133">
        <f t="shared" si="49"/>
        <v>3</v>
      </c>
      <c r="X30" s="133">
        <f t="shared" si="50"/>
        <v>0</v>
      </c>
      <c r="Y30" s="133" t="str">
        <f>IF(AND(V30=V28,V30&lt;&gt;V29),IF(AB30&gt;AB28,3,IF(AB30=AB28,1,0)),IF(AND(V30=V29,V30&lt;&gt;V28),IF(AC30&gt;AC29,3,IF(AC30=AC29,1,0)),""))</f>
        <v/>
      </c>
      <c r="Z30" s="133" t="str">
        <f t="shared" si="51"/>
        <v/>
      </c>
      <c r="AA30" s="842"/>
      <c r="AB30" s="133">
        <f>$H$21</f>
        <v>3</v>
      </c>
      <c r="AC30" s="843">
        <f>$J$21</f>
        <v>2</v>
      </c>
      <c r="AD30" s="133">
        <f t="shared" si="52"/>
        <v>0</v>
      </c>
      <c r="AE30" s="133" t="str">
        <f t="shared" si="53"/>
        <v/>
      </c>
    </row>
    <row r="31" ht="14.25" customHeight="1">
      <c r="O31" s="133"/>
      <c r="P31" s="848" t="str">
        <f>$P$5</f>
        <v>Netherlands</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Netherlands</v>
      </c>
      <c r="Q33" s="133">
        <f t="shared" ref="Q33:Q35" si="54">SUMIFS($H$4:$H$9,$B$4:$B$9,$P33,$D$4:$D$9,"&lt;&gt;"&amp;$P$36)+SUMIFS($I$4:$I$9,$B$4:$B$9,"&lt;&gt;"&amp;$P$36,$D$4:$D$9,$P33)</f>
        <v>6</v>
      </c>
      <c r="R33" s="133">
        <f t="shared" ref="R33:R35" si="55">S33-T33</f>
        <v>2</v>
      </c>
      <c r="S33" s="133">
        <f t="shared" ref="S33:S35" si="56">SUMIFS($E$4:$E$9,$B$4:$B$9,$P33,$D$4:$D$9,"&lt;&gt;"&amp;$P$36)+SUMIFS($G$4:$G$9,$B$4:$B$9,"&lt;&gt;"&amp;$P$36,$D$4:$D$9,$P33)</f>
        <v>3</v>
      </c>
      <c r="T33" s="133">
        <f t="shared" ref="T33:T35" si="57">SUMIFS($G$4:$G$9,$B$4:$B$9,$P33,$D$4:$D$9,"&lt;&gt;"&amp;$P$36)+SUMIFS($E$4:$E$9,$B$4:$B$9,"&lt;&gt;"&amp;$P$36,$D$4:$D$9,$P33)</f>
        <v>1</v>
      </c>
      <c r="U33" s="133"/>
      <c r="V33" s="834">
        <f>Q33*FactorPts+(GDzero+R33)*FactorGD+S33*FactorFor</f>
        <v>60052030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2</v>
      </c>
      <c r="AC33" s="843"/>
      <c r="AD33" s="133">
        <f t="shared" ref="AD33:AD35" si="61">IF(AND($AF$16,$AD$5=$AD$6,$AD$5=$AD$7,$AD$5&lt;&gt;$AD$4),W33,0)</f>
        <v>0</v>
      </c>
      <c r="AE33" s="133" t="str">
        <f t="shared" ref="AE33:AE35" si="62">IF(AD33&gt;0,Y33,"")</f>
        <v/>
      </c>
    </row>
    <row r="34" ht="14.25" customHeight="1">
      <c r="O34" s="133" t="s">
        <v>105</v>
      </c>
      <c r="P34" s="153" t="str">
        <f>$P$6</f>
        <v>Austria</v>
      </c>
      <c r="Q34" s="133">
        <f t="shared" si="54"/>
        <v>0</v>
      </c>
      <c r="R34" s="133">
        <f t="shared" si="55"/>
        <v>-3</v>
      </c>
      <c r="S34" s="133">
        <f t="shared" si="56"/>
        <v>0</v>
      </c>
      <c r="T34" s="133">
        <f t="shared" si="57"/>
        <v>3</v>
      </c>
      <c r="U34" s="133"/>
      <c r="V34" s="834">
        <f>Q34*FactorPts+(GDzero+R34)*FactorGD+S34*FactorFor</f>
        <v>47000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121</v>
      </c>
      <c r="P35" s="153" t="str">
        <f>$P$7</f>
        <v>France</v>
      </c>
      <c r="Q35" s="133">
        <f t="shared" si="54"/>
        <v>3</v>
      </c>
      <c r="R35" s="133">
        <f t="shared" si="55"/>
        <v>1</v>
      </c>
      <c r="S35" s="133">
        <f t="shared" si="56"/>
        <v>3</v>
      </c>
      <c r="T35" s="133">
        <f t="shared" si="57"/>
        <v>2</v>
      </c>
      <c r="U35" s="133"/>
      <c r="V35" s="834">
        <f>Q35*FactorPts+(GDzero+R35)*FactorGD+S35*FactorFor</f>
        <v>30051030</v>
      </c>
      <c r="W35" s="133">
        <f t="shared" si="58"/>
        <v>2</v>
      </c>
      <c r="X35" s="133">
        <f t="shared" si="59"/>
        <v>0</v>
      </c>
      <c r="Y35" s="133" t="str">
        <f>IF(AND(V35=V33,V35&lt;&gt;V34),IF(AB35&gt;AB33,3,IF(AB35=AB33,1,0)),IF(AND(V35=V34,V35&lt;&gt;V33),IF(AC35&gt;AC34,3,IF(AC35=AC34,1,0)),""))</f>
        <v/>
      </c>
      <c r="Z35" s="133" t="str">
        <f t="shared" si="60"/>
        <v/>
      </c>
      <c r="AA35" s="852"/>
      <c r="AB35" s="853">
        <f>$I$21</f>
        <v>1</v>
      </c>
      <c r="AC35" s="854">
        <f>$J$21</f>
        <v>2</v>
      </c>
      <c r="AD35" s="133">
        <f t="shared" si="61"/>
        <v>0</v>
      </c>
      <c r="AE35" s="133" t="str">
        <f t="shared" si="62"/>
        <v/>
      </c>
    </row>
    <row r="36" ht="14.25" customHeight="1">
      <c r="O36" s="133"/>
      <c r="P36" s="848" t="str">
        <f>$P$4</f>
        <v>Poland</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N</v>
      </c>
      <c r="D1" s="781" t="str">
        <f>VLOOKUP($Q$1,References!$B$5:$D$10,3,0)</f>
        <v>O</v>
      </c>
      <c r="O1" s="133"/>
      <c r="P1" s="782" t="s">
        <v>626</v>
      </c>
      <c r="Q1" s="783" t="s">
        <v>109</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Romania</v>
      </c>
      <c r="C4" s="786" t="s">
        <v>120</v>
      </c>
      <c r="D4" s="787" t="str">
        <f>INDIRECT("'"&amp;References!$A$1&amp;"'!"&amp;$D$1&amp;References!$G5)</f>
        <v>Ukraine</v>
      </c>
      <c r="E4" s="785">
        <f>IF(OR(INDIRECT("'"&amp;References!$A$1&amp;"'!"&amp;$B$1&amp;References!$H5)="",INDIRECT("'"&amp;References!$A$1&amp;"'!"&amp;$D$1&amp;References!$H5)=""),"",INDIRECT("'"&amp;References!$A$1&amp;"'!"&amp;$B$1&amp;References!$H5))</f>
        <v>1</v>
      </c>
      <c r="F4" s="786" t="s">
        <v>120</v>
      </c>
      <c r="G4" s="788">
        <f>IF(OR(INDIRECT("'"&amp;References!$A$1&amp;"'!"&amp;$B$1&amp;References!$H5)="",INDIRECT("'"&amp;References!$A$1&amp;"'!"&amp;$D$1&amp;References!$H5)=""),"",INDIRECT("'"&amp;References!$A$1&amp;"'!"&amp;$D$1&amp;References!$H5))</f>
        <v>1</v>
      </c>
      <c r="H4" s="133">
        <f t="shared" ref="H4:H9" si="1">IF($M4&gt;0,IF($E4&gt;$G4,3,IF($E4=$G4,1,0)),0)</f>
        <v>1</v>
      </c>
      <c r="I4" s="133">
        <f t="shared" ref="I4:I9" si="2">IF($M4&gt;0,IF($E4&lt;$G4,3,IF($E4=$G4,1,0)),0)</f>
        <v>1</v>
      </c>
      <c r="L4" s="35"/>
      <c r="M4" s="133">
        <f t="shared" ref="M4:M9" si="3">IF(AND($E4&lt;&gt;"",$G4&lt;&gt;""),1,0)</f>
        <v>1</v>
      </c>
      <c r="N4" s="133"/>
      <c r="O4" s="133" t="s">
        <v>104</v>
      </c>
      <c r="P4" s="789" t="str">
        <f>VLOOKUP($Q$1&amp;ROW($A1),Groups!$B$7:$D$35,3,0)</f>
        <v>Belgium</v>
      </c>
      <c r="Q4" s="133">
        <f t="shared" ref="Q4:Q7" si="4">SUMIF($B$4:$B$9,P4,$H$4:$H$9)+SUMIF($D$4:$D$9,P4,$I$4:$I$9)</f>
        <v>9</v>
      </c>
      <c r="R4" s="133">
        <f t="shared" ref="R4:R7" si="5">S4-T4</f>
        <v>4</v>
      </c>
      <c r="S4" s="133">
        <f t="shared" ref="S4:S7" si="6">SUMIF($B$4:$B$9,$P4,$E$4:$E$9)+SUMIF($D$4:$D$9,$P4,$G$4:$G$9)</f>
        <v>5</v>
      </c>
      <c r="T4" s="133">
        <f t="shared" ref="T4:T7" si="7">SUMIF($B$4:$B$9,$P4,$G$4:$G$9)+SUMIF($D$4:$D$9,$P4,$E$4:$E$9)</f>
        <v>1</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90054050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90054050</v>
      </c>
      <c r="AE4" s="133">
        <f t="shared" ref="AE4:AE7" si="15">IF(OR(AND($Y$11&gt;0,OR(AND($B$8=$P4,$J$8&gt;$L$8),AND($D$8=$P4,$J$8&lt;$L$8))),AND($Y$12&gt;0,OR(AND($B$9=$P4,$J$9&gt;$L$9),AND($D$9=$P4,$J$9&lt;$L$9)))),1,0)</f>
        <v>0</v>
      </c>
      <c r="AF4" s="133">
        <f t="array" ref="AF4">INDEX(Language!$D$5:$D$63,MATCH($P4,Language!$E$5:$E$63,0),1)</f>
        <v>4</v>
      </c>
      <c r="AG4" s="133"/>
    </row>
    <row r="5" ht="14.25" customHeight="1">
      <c r="B5" s="792" t="str">
        <f>INDIRECT("'"&amp;References!$A$1&amp;"'!"&amp;$B$1&amp;References!$G6)</f>
        <v>Belgium</v>
      </c>
      <c r="C5" s="793" t="s">
        <v>120</v>
      </c>
      <c r="D5" s="794" t="str">
        <f>INDIRECT("'"&amp;References!$A$1&amp;"'!"&amp;$D$1&amp;References!$G6)</f>
        <v>Slovakia</v>
      </c>
      <c r="E5" s="792">
        <f>IF(OR(INDIRECT("'"&amp;References!$A$1&amp;"'!"&amp;$B$1&amp;References!$H6)="",INDIRECT("'"&amp;References!$A$1&amp;"'!"&amp;$D$1&amp;References!$H6)=""),"",INDIRECT("'"&amp;References!$A$1&amp;"'!"&amp;$B$1&amp;References!$H6))</f>
        <v>2</v>
      </c>
      <c r="F5" s="793" t="s">
        <v>120</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105</v>
      </c>
      <c r="P5" s="789" t="str">
        <f>VLOOKUP($Q$1&amp;ROW($A2),Groups!$B$7:$D$35,3,0)</f>
        <v>Slovakia</v>
      </c>
      <c r="Q5" s="133">
        <f t="shared" si="4"/>
        <v>4</v>
      </c>
      <c r="R5" s="133">
        <f t="shared" si="5"/>
        <v>-1</v>
      </c>
      <c r="S5" s="133">
        <f t="shared" si="6"/>
        <v>2</v>
      </c>
      <c r="T5" s="133">
        <f t="shared" si="7"/>
        <v>3</v>
      </c>
      <c r="U5" s="133">
        <f t="shared" si="8"/>
        <v>1</v>
      </c>
      <c r="V5" s="790">
        <f>$Q5*FactorPts+(GDzero+$R5)*FactorGD+$S5*FactorFor+$U5*FactorWins+$W5*FactorDirC3+$X5*FactorDirC2+$Y5*FactorDirC43+$Z5*FactorDirC42+$AA5*FactorDirC42+$AB5*FactorFairPlay+$AE5*FactorPenalty+(100-$AF5)*($M$10&gt;0)*FactorRank+(8-ROW())*FactorRow</f>
        <v>40049020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40049020</v>
      </c>
      <c r="AE5" s="133">
        <f t="shared" si="15"/>
        <v>0</v>
      </c>
      <c r="AF5" s="133">
        <f t="array" ref="AF5">INDEX(Language!$D$5:$D$63,MATCH($P5,Language!$E$5:$E$63,0),1)</f>
        <v>16</v>
      </c>
    </row>
    <row r="6" ht="14.25" customHeight="1">
      <c r="B6" s="792" t="str">
        <f>INDIRECT("'"&amp;References!$A$1&amp;"'!"&amp;$B$1&amp;References!$G7)</f>
        <v>Slovakia</v>
      </c>
      <c r="C6" s="793" t="s">
        <v>120</v>
      </c>
      <c r="D6" s="794" t="str">
        <f>INDIRECT("'"&amp;References!$A$1&amp;"'!"&amp;$D$1&amp;References!$G7)</f>
        <v>Ukraine</v>
      </c>
      <c r="E6" s="792">
        <f>IF(OR(INDIRECT("'"&amp;References!$A$1&amp;"'!"&amp;$B$1&amp;References!$H7)="",INDIRECT("'"&amp;References!$A$1&amp;"'!"&amp;$D$1&amp;References!$H7)=""),"",INDIRECT("'"&amp;References!$A$1&amp;"'!"&amp;$B$1&amp;References!$H7))</f>
        <v>1</v>
      </c>
      <c r="F6" s="793" t="s">
        <v>120</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121</v>
      </c>
      <c r="P6" s="789" t="str">
        <f>VLOOKUP($Q$1&amp;ROW($A3),Groups!$B$7:$D$35,3,0)</f>
        <v>Romania</v>
      </c>
      <c r="Q6" s="133">
        <f t="shared" si="4"/>
        <v>2</v>
      </c>
      <c r="R6" s="133">
        <f t="shared" si="5"/>
        <v>-1</v>
      </c>
      <c r="S6" s="133">
        <f t="shared" si="6"/>
        <v>2</v>
      </c>
      <c r="T6" s="133">
        <f t="shared" si="7"/>
        <v>3</v>
      </c>
      <c r="U6" s="133">
        <f t="shared" si="8"/>
        <v>0</v>
      </c>
      <c r="V6" s="790">
        <f>$Q6*FactorPts+(GDzero+$R6)*FactorGD+$S6*FactorFor+$U6*FactorWins+$W6*FactorDirC3+$X6*FactorDirC2+$Y6*FactorDirC43+$Z6*FactorDirC42+$AA6*FactorDirC42+$AB6*FactorFairPlay+$AE6*FactorPenalty+(100-$AF6)*($M$10&gt;0)*FactorRank+(8-ROW())*FactorRow</f>
        <v>20049020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20049020</v>
      </c>
      <c r="AE6" s="133">
        <f t="shared" si="15"/>
        <v>0</v>
      </c>
      <c r="AF6" s="133">
        <f t="array" ref="AF6">INDEX(Language!$D$5:$D$63,MATCH($P6,Language!$E$5:$E$63,0),1)</f>
        <v>8</v>
      </c>
    </row>
    <row r="7" ht="14.25" customHeight="1">
      <c r="B7" s="792" t="str">
        <f>INDIRECT("'"&amp;References!$A$1&amp;"'!"&amp;$B$1&amp;References!$G8)</f>
        <v>Belgium</v>
      </c>
      <c r="C7" s="793" t="s">
        <v>120</v>
      </c>
      <c r="D7" s="794" t="str">
        <f>INDIRECT("'"&amp;References!$A$1&amp;"'!"&amp;$D$1&amp;References!$G8)</f>
        <v>Romania</v>
      </c>
      <c r="E7" s="792">
        <f>IF(OR(INDIRECT("'"&amp;References!$A$1&amp;"'!"&amp;$B$1&amp;References!$H8)="",INDIRECT("'"&amp;References!$A$1&amp;"'!"&amp;$D$1&amp;References!$H8)=""),"",INDIRECT("'"&amp;References!$A$1&amp;"'!"&amp;$B$1&amp;References!$H8))</f>
        <v>1</v>
      </c>
      <c r="F7" s="793" t="s">
        <v>120</v>
      </c>
      <c r="G7" s="795">
        <f>IF(OR(INDIRECT("'"&amp;References!$A$1&amp;"'!"&amp;$B$1&amp;References!$H8)="",INDIRECT("'"&amp;References!$A$1&amp;"'!"&amp;$D$1&amp;References!$H8)=""),"",INDIRECT("'"&amp;References!$A$1&amp;"'!"&amp;$D$1&amp;References!$H8))</f>
        <v>0</v>
      </c>
      <c r="H7" s="133">
        <f t="shared" si="1"/>
        <v>3</v>
      </c>
      <c r="I7" s="133">
        <f t="shared" si="2"/>
        <v>0</v>
      </c>
      <c r="L7" s="35"/>
      <c r="M7" s="133">
        <f t="shared" si="3"/>
        <v>1</v>
      </c>
      <c r="N7" s="133"/>
      <c r="O7" s="133" t="s">
        <v>122</v>
      </c>
      <c r="P7" s="789" t="str">
        <f>VLOOKUP($Q$1&amp;ROW($A4),Groups!$B$7:$D$35,3,0)</f>
        <v>Ukraine</v>
      </c>
      <c r="Q7" s="133">
        <f t="shared" si="4"/>
        <v>1</v>
      </c>
      <c r="R7" s="133">
        <f t="shared" si="5"/>
        <v>-2</v>
      </c>
      <c r="S7" s="133">
        <f t="shared" si="6"/>
        <v>2</v>
      </c>
      <c r="T7" s="133">
        <f t="shared" si="7"/>
        <v>4</v>
      </c>
      <c r="U7" s="133">
        <f t="shared" si="8"/>
        <v>0</v>
      </c>
      <c r="V7" s="790">
        <f>$Q7*FactorPts+(GDzero+$R7)*FactorGD+$S7*FactorFor+$U7*FactorWins+$W7*FactorDirC3+$X7*FactorDirC2+$Y7*FactorDirC43+$Z7*FactorDirC42+$AA7*FactorDirC42+$AB7*FactorFairPlay+$AE7*FactorPenalty+(100-$AF7)*($M$10&gt;0)*FactorRank+(8-ROW())*FactorRow</f>
        <v>10048020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10048020</v>
      </c>
      <c r="AE7" s="133">
        <f t="shared" si="15"/>
        <v>0</v>
      </c>
      <c r="AF7" s="133">
        <f t="array" ref="AF7">INDEX(Language!$D$5:$D$63,MATCH($P7,Language!$E$5:$E$63,0),1)</f>
        <v>21</v>
      </c>
    </row>
    <row r="8" ht="14.25" customHeight="1">
      <c r="B8" s="792" t="str">
        <f>INDIRECT("'"&amp;References!$A$1&amp;"'!"&amp;$B$1&amp;References!$G9)</f>
        <v>Slovakia</v>
      </c>
      <c r="C8" s="793" t="s">
        <v>120</v>
      </c>
      <c r="D8" s="794" t="str">
        <f>INDIRECT("'"&amp;References!$A$1&amp;"'!"&amp;$D$1&amp;References!$G9)</f>
        <v>Romania</v>
      </c>
      <c r="E8" s="792">
        <f>IF(OR(INDIRECT("'"&amp;References!$A$1&amp;"'!"&amp;$B$1&amp;References!$H9)="",INDIRECT("'"&amp;References!$A$1&amp;"'!"&amp;$D$1&amp;References!$H9)=""),"",INDIRECT("'"&amp;References!$A$1&amp;"'!"&amp;$B$1&amp;References!$H9))</f>
        <v>1</v>
      </c>
      <c r="F8" s="793" t="s">
        <v>120</v>
      </c>
      <c r="G8" s="795">
        <f>IF(OR(INDIRECT("'"&amp;References!$A$1&amp;"'!"&amp;$B$1&amp;References!$H9)="",INDIRECT("'"&amp;References!$A$1&amp;"'!"&amp;$D$1&amp;References!$H9)=""),"",INDIRECT("'"&amp;References!$A$1&amp;"'!"&amp;$D$1&amp;References!$H9))</f>
        <v>1</v>
      </c>
      <c r="H8" s="133">
        <f t="shared" si="1"/>
        <v>1</v>
      </c>
      <c r="I8" s="133">
        <f t="shared" si="2"/>
        <v>1</v>
      </c>
      <c r="J8" s="153" t="str">
        <f>IF(OR(INDIRECT("'"&amp;References!$A$1&amp;"'!"&amp;$B$1&amp;(References!$H9+2))="",INDIRECT("'"&amp;References!$A$1&amp;"'!"&amp;$D$1&amp;(References!$H9+2))=""),"",INDIRECT("'"&amp;References!$A$1&amp;"'!"&amp;$B$1&amp;(References!$H9+2)))</f>
        <v/>
      </c>
      <c r="K8" s="133" t="s">
        <v>1024</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Ukraine</v>
      </c>
      <c r="C9" s="793" t="s">
        <v>120</v>
      </c>
      <c r="D9" s="794" t="str">
        <f>INDIRECT("'"&amp;References!$A$1&amp;"'!"&amp;$D$1&amp;References!$G10)</f>
        <v>Belgium</v>
      </c>
      <c r="E9" s="792">
        <f>IF(OR(INDIRECT("'"&amp;References!$A$1&amp;"'!"&amp;$B$1&amp;References!$H10)="",INDIRECT("'"&amp;References!$A$1&amp;"'!"&amp;$D$1&amp;References!$H10)=""),"",INDIRECT("'"&amp;References!$A$1&amp;"'!"&amp;$B$1&amp;References!$H10))</f>
        <v>1</v>
      </c>
      <c r="F9" s="793" t="s">
        <v>120</v>
      </c>
      <c r="G9" s="795">
        <f>IF(OR(INDIRECT("'"&amp;References!$A$1&amp;"'!"&amp;$B$1&amp;References!$H10)="",INDIRECT("'"&amp;References!$A$1&amp;"'!"&amp;$D$1&amp;References!$H10)=""),"",INDIRECT("'"&amp;References!$A$1&amp;"'!"&amp;$D$1&amp;References!$H10))</f>
        <v>2</v>
      </c>
      <c r="H9" s="133">
        <f t="shared" si="1"/>
        <v>0</v>
      </c>
      <c r="I9" s="133">
        <f t="shared" si="2"/>
        <v>3</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Belgium</v>
      </c>
      <c r="Q11" s="801">
        <f t="shared" si="16"/>
        <v>9</v>
      </c>
      <c r="R11" s="802">
        <f t="shared" si="16"/>
        <v>4</v>
      </c>
      <c r="S11" s="802">
        <f t="shared" si="16"/>
        <v>5</v>
      </c>
      <c r="T11" s="802">
        <f t="shared" si="16"/>
        <v>1</v>
      </c>
      <c r="U11" s="802">
        <f t="shared" si="16"/>
        <v>3</v>
      </c>
      <c r="V11" s="803">
        <f t="shared" ref="V11:V14" si="18">LARGE($V$4:$V$7,ROW(A1))</f>
        <v>90054050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Slovakia</v>
      </c>
      <c r="Q12" s="163">
        <f t="shared" si="17"/>
        <v>4</v>
      </c>
      <c r="R12" s="133">
        <f t="shared" si="17"/>
        <v>-1</v>
      </c>
      <c r="S12" s="133">
        <f t="shared" si="17"/>
        <v>2</v>
      </c>
      <c r="T12" s="133">
        <f t="shared" si="17"/>
        <v>3</v>
      </c>
      <c r="U12" s="133">
        <f t="shared" si="17"/>
        <v>1</v>
      </c>
      <c r="V12" s="810">
        <f t="shared" si="18"/>
        <v>40049020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121</v>
      </c>
      <c r="P13" s="153" t="str">
        <f t="shared" ref="P13:U13" si="25">INDEX(P$4:P$7,MATCH($V13,$V$4:$V$7,0))</f>
        <v>Romania</v>
      </c>
      <c r="Q13" s="163">
        <f t="shared" si="25"/>
        <v>2</v>
      </c>
      <c r="R13" s="133">
        <f t="shared" si="25"/>
        <v>-1</v>
      </c>
      <c r="S13" s="133">
        <f t="shared" si="25"/>
        <v>2</v>
      </c>
      <c r="T13" s="133">
        <f t="shared" si="25"/>
        <v>3</v>
      </c>
      <c r="U13" s="133">
        <f t="shared" si="25"/>
        <v>0</v>
      </c>
      <c r="V13" s="810">
        <f t="shared" si="18"/>
        <v>20049020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122</v>
      </c>
      <c r="P14" s="814" t="str">
        <f t="shared" ref="P14:U14" si="26">INDEX(P$4:P$7,MATCH($V14,$V$4:$V$7,0))</f>
        <v>Ukraine</v>
      </c>
      <c r="Q14" s="815">
        <f t="shared" si="26"/>
        <v>1</v>
      </c>
      <c r="R14" s="816">
        <f t="shared" si="26"/>
        <v>-2</v>
      </c>
      <c r="S14" s="816">
        <f t="shared" si="26"/>
        <v>2</v>
      </c>
      <c r="T14" s="816">
        <f t="shared" si="26"/>
        <v>4</v>
      </c>
      <c r="U14" s="816">
        <f t="shared" si="26"/>
        <v>0</v>
      </c>
      <c r="V14" s="817">
        <f t="shared" si="18"/>
        <v>10048020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Bel</v>
      </c>
      <c r="I17" s="802" t="str">
        <f>LEFT($P$5,3)</f>
        <v>Slo</v>
      </c>
      <c r="J17" s="802" t="str">
        <f>LEFT($P$6,3)</f>
        <v>Rom</v>
      </c>
      <c r="K17" s="827" t="str">
        <f>LEFT($P$7,3)</f>
        <v>Ukr</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Belgium</v>
      </c>
      <c r="F18" s="831"/>
      <c r="G18" s="831"/>
      <c r="H18" s="832"/>
      <c r="I18" s="802">
        <f>SUMIFS($E$4:$E$9,$B$4:$B$9,$P$4,$D$4:$D$9,$P$5)+SUMIFS($G$4:$G$9,$B$4:$B$9,$P$5,$D$4:$D$9,$P$4)</f>
        <v>2</v>
      </c>
      <c r="J18" s="802">
        <f>SUMIFS($E$4:$E$9,$B$4:$B$9,$P$4,$D$4:$D$9,$P$6)+SUMIFS($G$4:$G$9,$B$4:$B$9,$P$6,$D$4:$D$9,$P$4)</f>
        <v>1</v>
      </c>
      <c r="K18" s="827">
        <f>SUMIFS($E$4:$E$9,$B$4:$B$9,$P$4,$D$4:$D$9,$P$7)+SUMIFS($G$4:$G$9,$B$4:$B$9,$P$7,$D$4:$D$9,$P$4)</f>
        <v>2</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104</v>
      </c>
      <c r="P18" s="153" t="str">
        <f>$P$4</f>
        <v>Belgium</v>
      </c>
      <c r="Q18" s="133">
        <f t="shared" ref="Q18:Q20" si="27">SUMIFS($H$4:$H$9,$B$4:$B$9,$P18,$D$4:$D$9,"&lt;&gt;"&amp;$P$21)+SUMIFS($I$4:$I$9,$B$4:$B$9,"&lt;&gt;"&amp;$P$21,$D$4:$D$9,$P18)</f>
        <v>6</v>
      </c>
      <c r="R18" s="133">
        <f t="shared" ref="R18:R20" si="28">S18-T18</f>
        <v>3</v>
      </c>
      <c r="S18" s="133">
        <f t="shared" ref="S18:S20" si="29">SUMIFS($E$4:$E$9,$B$4:$B$9,$P18,$D$4:$D$9,"&lt;&gt;"&amp;$P$21)+SUMIFS($G$4:$G$9,$B$4:$B$9,"&lt;&gt;"&amp;$P$21,$D$4:$D$9,$P18)</f>
        <v>3</v>
      </c>
      <c r="T18" s="133">
        <f t="shared" ref="T18:T20" si="30">SUMIFS($G$4:$G$9,$B$4:$B$9,$P18,$D$4:$D$9,"&lt;&gt;"&amp;$P$21)+SUMIFS($E$4:$E$9,$B$4:$B$9,"&lt;&gt;"&amp;$P$21,$D$4:$D$9,$P18)</f>
        <v>0</v>
      </c>
      <c r="U18" s="133"/>
      <c r="V18" s="834">
        <f>Q18*FactorPts+(GDzero+R18)*FactorGD+S18*FactorFor</f>
        <v>60053030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1</v>
      </c>
      <c r="AC18" s="837"/>
      <c r="AD18" s="133">
        <f t="shared" ref="AD18:AD20" si="34">IF(AND($AF$16,$AD$4=$AD$5,$AD$4=$AD$6,$AD$4&lt;&gt;$AD$7),W18,0)</f>
        <v>0</v>
      </c>
      <c r="AE18" s="133" t="str">
        <f t="shared" ref="AE18:AE20" si="35">IF(AD18&gt;0,Y18,"")</f>
        <v/>
      </c>
    </row>
    <row r="19" ht="14.25" customHeight="1">
      <c r="B19" s="133"/>
      <c r="C19" s="133"/>
      <c r="D19" s="133"/>
      <c r="E19" s="838" t="str">
        <f>$P$5</f>
        <v>Slovakia</v>
      </c>
      <c r="H19" s="809">
        <f>SUMIFS($E$4:$E$9,$B$4:$B$9,$P$5,$D$4:$D$9,$P$4)+SUMIFS($G$4:$G$9,$B$4:$B$9,$P$4,$D$4:$D$9,$P$5)</f>
        <v>0</v>
      </c>
      <c r="I19" s="839"/>
      <c r="J19" s="133">
        <f>SUMIFS($E$4:$E$9,$B$4:$B$9,$P$5,$D$4:$D$9,$P$6)+SUMIFS($G$4:$G$9,$B$4:$B$9,$P$6,$D$4:$D$9,$P$5)</f>
        <v>1</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Slovakia</v>
      </c>
      <c r="Q19" s="133">
        <f t="shared" si="27"/>
        <v>1</v>
      </c>
      <c r="R19" s="133">
        <f t="shared" si="28"/>
        <v>-2</v>
      </c>
      <c r="S19" s="133">
        <f t="shared" si="29"/>
        <v>1</v>
      </c>
      <c r="T19" s="133">
        <f t="shared" si="30"/>
        <v>3</v>
      </c>
      <c r="U19" s="133"/>
      <c r="V19" s="834">
        <f>Q19*FactorPts+(GDzero+R19)*FactorGD+S19*FactorFor</f>
        <v>10048010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1</v>
      </c>
      <c r="AD19" s="133">
        <f t="shared" si="34"/>
        <v>0</v>
      </c>
      <c r="AE19" s="133" t="str">
        <f t="shared" si="35"/>
        <v/>
      </c>
    </row>
    <row r="20" ht="14.25" customHeight="1">
      <c r="E20" s="838" t="str">
        <f>$P$6</f>
        <v>Romania</v>
      </c>
      <c r="H20" s="809">
        <f>SUMIFS($E$4:$E$9,$B$4:$B$9,$P$6,$D$4:$D$9,$P$4)+SUMIFS($G$4:$G$9,$B$4:$B$9,$P$4,$D$4:$D$9,$P$6)</f>
        <v>0</v>
      </c>
      <c r="I20" s="133">
        <f>SUMIFS($E$4:$E$9,$B$4:$B$9,$P$6,$D$4:$D$9,$P$5)+SUMIFS($G$4:$G$9,$B$4:$B$9,$P$5,$D$4:$D$9,$P$6)</f>
        <v>1</v>
      </c>
      <c r="J20" s="839"/>
      <c r="K20" s="840">
        <f>SUMIFS($E$4:$E$9,$B$4:$B$9,$P$6,$D$4:$D$9,$P$7)+SUMIFS($G$4:$G$9,$B$4:$B$9,$P$7,$D$4:$D$9,$P$6)</f>
        <v>1</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121</v>
      </c>
      <c r="P20" s="153" t="str">
        <f>$P$6</f>
        <v>Romania</v>
      </c>
      <c r="Q20" s="133">
        <f t="shared" si="27"/>
        <v>1</v>
      </c>
      <c r="R20" s="133">
        <f t="shared" si="28"/>
        <v>-1</v>
      </c>
      <c r="S20" s="133">
        <f t="shared" si="29"/>
        <v>1</v>
      </c>
      <c r="T20" s="133">
        <f t="shared" si="30"/>
        <v>2</v>
      </c>
      <c r="U20" s="133"/>
      <c r="V20" s="834">
        <f>Q20*FactorPts+(GDzero+R20)*FactorGD+S20*FactorFor</f>
        <v>10049010</v>
      </c>
      <c r="W20" s="133">
        <f t="shared" si="31"/>
        <v>2</v>
      </c>
      <c r="X20" s="133">
        <f t="shared" si="32"/>
        <v>0</v>
      </c>
      <c r="Y20" s="133" t="str">
        <f>IF(AND(V20=V18,V20&lt;&gt;V19),IF(AB20&gt;AB18,3,IF(AB20=AB18,1,0)),IF(AND(V20=V19,V20&lt;&gt;V18),IF(AC20&gt;AC19,3,IF(AC20=AC19,1,0)),""))</f>
        <v/>
      </c>
      <c r="Z20" s="133" t="str">
        <f t="shared" si="33"/>
        <v/>
      </c>
      <c r="AA20" s="842"/>
      <c r="AB20" s="133">
        <f>$H$20</f>
        <v>0</v>
      </c>
      <c r="AC20" s="843">
        <f>$I$20</f>
        <v>1</v>
      </c>
      <c r="AD20" s="133">
        <f t="shared" si="34"/>
        <v>0</v>
      </c>
      <c r="AE20" s="133" t="str">
        <f t="shared" si="35"/>
        <v/>
      </c>
    </row>
    <row r="21" ht="14.25" customHeight="1">
      <c r="B21" s="336"/>
      <c r="C21" s="133"/>
      <c r="E21" s="844" t="str">
        <f>$P$7</f>
        <v>Ukraine</v>
      </c>
      <c r="F21" s="845"/>
      <c r="G21" s="845"/>
      <c r="H21" s="813">
        <f>SUMIFS($E$4:$E$9,$B$4:$B$9,$P$7,$D$4:$D$9,$P$4)+SUMIFS($G$4:$G$9,$B$4:$B$9,$P$4,$D$4:$D$9,$P$7)</f>
        <v>1</v>
      </c>
      <c r="I21" s="816">
        <f>SUMIFS($E$4:$E$9,$B$4:$B$9,$P$7,$D$4:$D$9,$P$5)+SUMIFS($G$4:$G$9,$B$4:$B$9,$P$5,$D$4:$D$9,$P$7)</f>
        <v>0</v>
      </c>
      <c r="J21" s="816">
        <f>SUMIFS($E$4:$E$9,$B$4:$B$9,$P$7,$D$4:$D$9,$P$6)+SUMIFS($G$4:$G$9,$B$4:$B$9,$P$6,$D$4:$D$9,$P$7)</f>
        <v>1</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Ukraine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Belgium</v>
      </c>
      <c r="Q23" s="133">
        <f t="shared" ref="Q23:Q25" si="36">SUMIFS($H$4:$H$9,$B$4:$B$9,$P23,$D$4:$D$9,"&lt;&gt;"&amp;$P$26)+SUMIFS($I$4:$I$9,$B$4:$B$9,"&lt;&gt;"&amp;$P$26,$D$4:$D$9,$P23)</f>
        <v>6</v>
      </c>
      <c r="R23" s="133">
        <f t="shared" ref="R23:R25" si="37">S23-T23</f>
        <v>3</v>
      </c>
      <c r="S23" s="133">
        <f t="shared" ref="S23:S25" si="38">SUMIFS($E$4:$E$9,$B$4:$B$9,$P23,$D$4:$D$9,"&lt;&gt;"&amp;$P$26)+SUMIFS($G$4:$G$9,$B$4:$B$9,"&lt;&gt;"&amp;$P$26,$D$4:$D$9,$P23)</f>
        <v>4</v>
      </c>
      <c r="T23" s="133">
        <f t="shared" ref="T23:T25" si="39">SUMIFS($G$4:$G$9,$B$4:$B$9,$P23,$D$4:$D$9,"&lt;&gt;"&amp;$P$26)+SUMIFS($E$4:$E$9,$B$4:$B$9,"&lt;&gt;"&amp;$P$26,$D$4:$D$9,$P23)</f>
        <v>1</v>
      </c>
      <c r="U23" s="133"/>
      <c r="V23" s="834">
        <f>Q23*FactorPts+(GDzero+R23)*FactorGD+S23*FactorFor</f>
        <v>60053040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2</v>
      </c>
      <c r="AC23" s="843"/>
      <c r="AD23" s="133">
        <f t="shared" ref="AD23:AD25" si="43">IF(AND($AF$16,$AD$4=$AD$5,$AD$4=$AD$7,$AD$4&lt;&gt;$AD$6),W23,0)</f>
        <v>0</v>
      </c>
      <c r="AE23" s="133" t="str">
        <f t="shared" ref="AE23:AE25" si="44">IF(AD23&gt;0,Y23,"")</f>
        <v/>
      </c>
    </row>
    <row r="24" ht="14.25" customHeight="1">
      <c r="B24" s="336"/>
      <c r="C24" s="133"/>
      <c r="O24" s="133" t="s">
        <v>105</v>
      </c>
      <c r="P24" s="153" t="str">
        <f>$P$5</f>
        <v>Slovakia</v>
      </c>
      <c r="Q24" s="133">
        <f t="shared" si="36"/>
        <v>3</v>
      </c>
      <c r="R24" s="133">
        <f t="shared" si="37"/>
        <v>-1</v>
      </c>
      <c r="S24" s="133">
        <f t="shared" si="38"/>
        <v>1</v>
      </c>
      <c r="T24" s="133">
        <f t="shared" si="39"/>
        <v>2</v>
      </c>
      <c r="U24" s="133"/>
      <c r="V24" s="834">
        <f>Q24*FactorPts+(GDzero+R24)*FactorGD+S24*FactorFor</f>
        <v>30049010</v>
      </c>
      <c r="W24" s="133">
        <f t="shared" si="40"/>
        <v>2</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121</v>
      </c>
      <c r="P25" s="153" t="str">
        <f>$P$7</f>
        <v>Ukraine</v>
      </c>
      <c r="Q25" s="133">
        <f t="shared" si="36"/>
        <v>0</v>
      </c>
      <c r="R25" s="133">
        <f t="shared" si="37"/>
        <v>-2</v>
      </c>
      <c r="S25" s="133">
        <f t="shared" si="38"/>
        <v>1</v>
      </c>
      <c r="T25" s="133">
        <f t="shared" si="39"/>
        <v>3</v>
      </c>
      <c r="U25" s="133"/>
      <c r="V25" s="834">
        <f>Q25*FactorPts+(GDzero+R25)*FactorGD+S25*FactorFor</f>
        <v>48010</v>
      </c>
      <c r="W25" s="133">
        <f t="shared" si="40"/>
        <v>1</v>
      </c>
      <c r="X25" s="133">
        <f t="shared" si="41"/>
        <v>0</v>
      </c>
      <c r="Y25" s="133" t="str">
        <f>IF(AND(V25=V23,V25&lt;&gt;V24),IF(AB25&gt;AB23,3,IF(AB25=AB23,1,0)),IF(AND(V25=V24,V25&lt;&gt;V23),IF(AC25&gt;AC24,3,IF(AC25=AC24,1,0)),""))</f>
        <v/>
      </c>
      <c r="Z25" s="133" t="str">
        <f t="shared" si="42"/>
        <v/>
      </c>
      <c r="AA25" s="842"/>
      <c r="AB25" s="133">
        <f>$H$21</f>
        <v>1</v>
      </c>
      <c r="AC25" s="843">
        <f>$I$21</f>
        <v>0</v>
      </c>
      <c r="AD25" s="133">
        <f t="shared" si="43"/>
        <v>0</v>
      </c>
      <c r="AE25" s="133" t="str">
        <f t="shared" si="44"/>
        <v/>
      </c>
    </row>
    <row r="26" ht="14.25" customHeight="1">
      <c r="B26" s="336"/>
      <c r="C26" s="133"/>
      <c r="O26" s="133"/>
      <c r="P26" s="848" t="str">
        <f>$P$6</f>
        <v>Romania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Belgium</v>
      </c>
      <c r="Q28" s="133">
        <f t="shared" ref="Q28:Q30" si="45">SUMIFS($H$4:$H$9,$B$4:$B$9,$P28,$D$4:$D$9,"&lt;&gt;"&amp;$P$31)+SUMIFS($I$4:$I$9,$B$4:$B$9,"&lt;&gt;"&amp;$P$31,$D$4:$D$9,$P28)</f>
        <v>6</v>
      </c>
      <c r="R28" s="133">
        <f t="shared" ref="R28:R30" si="46">S28-T28</f>
        <v>2</v>
      </c>
      <c r="S28" s="133">
        <f t="shared" ref="S28:S30" si="47">SUMIFS($E$4:$E$9,$B$4:$B$9,$P28,$D$4:$D$9,"&lt;&gt;"&amp;$P$31)+SUMIFS($G$4:$G$9,$B$4:$B$9,"&lt;&gt;"&amp;$P$31,$D$4:$D$9,$P28)</f>
        <v>3</v>
      </c>
      <c r="T28" s="133">
        <f t="shared" ref="T28:T30" si="48">SUMIFS($G$4:$G$9,$B$4:$B$9,$P28,$D$4:$D$9,"&lt;&gt;"&amp;$P$31)+SUMIFS($E$4:$E$9,$B$4:$B$9,"&lt;&gt;"&amp;$P$31,$D$4:$D$9,$P28)</f>
        <v>1</v>
      </c>
      <c r="U28" s="133"/>
      <c r="V28" s="834">
        <f>Q28*FactorPts+(GDzero+R28)*FactorGD+S28*FactorFor</f>
        <v>60052030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2</v>
      </c>
      <c r="AC28" s="843"/>
      <c r="AD28" s="133">
        <f t="shared" ref="AD28:AD30" si="52">IF(AND($AF$16,$AD$4=$AD$6,$AD$4=$AD$7,$AD$4&lt;&gt;$AD$5),W28,0)</f>
        <v>0</v>
      </c>
      <c r="AE28" s="133" t="str">
        <f t="shared" ref="AE28:AE30" si="53">IF(AD28&gt;0,Y28,"")</f>
        <v/>
      </c>
    </row>
    <row r="29" ht="14.25" customHeight="1">
      <c r="O29" s="133" t="s">
        <v>105</v>
      </c>
      <c r="P29" s="153" t="str">
        <f>$P$6</f>
        <v>Romania</v>
      </c>
      <c r="Q29" s="133">
        <f t="shared" si="45"/>
        <v>1</v>
      </c>
      <c r="R29" s="133">
        <f t="shared" si="46"/>
        <v>-1</v>
      </c>
      <c r="S29" s="133">
        <f t="shared" si="47"/>
        <v>1</v>
      </c>
      <c r="T29" s="133">
        <f t="shared" si="48"/>
        <v>2</v>
      </c>
      <c r="U29" s="133"/>
      <c r="V29" s="834">
        <f>Q29*FactorPts+(GDzero+R29)*FactorGD+S29*FactorFor</f>
        <v>10049010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1</v>
      </c>
      <c r="AD29" s="133">
        <f t="shared" si="52"/>
        <v>0</v>
      </c>
      <c r="AE29" s="133" t="str">
        <f t="shared" si="53"/>
        <v/>
      </c>
    </row>
    <row r="30" ht="14.25" customHeight="1">
      <c r="O30" s="133" t="s">
        <v>121</v>
      </c>
      <c r="P30" s="153" t="str">
        <f>$P$7</f>
        <v>Ukraine</v>
      </c>
      <c r="Q30" s="133">
        <f t="shared" si="45"/>
        <v>1</v>
      </c>
      <c r="R30" s="133">
        <f t="shared" si="46"/>
        <v>-1</v>
      </c>
      <c r="S30" s="133">
        <f t="shared" si="47"/>
        <v>2</v>
      </c>
      <c r="T30" s="133">
        <f t="shared" si="48"/>
        <v>3</v>
      </c>
      <c r="U30" s="133"/>
      <c r="V30" s="834">
        <f>Q30*FactorPts+(GDzero+R30)*FactorGD+S30*FactorFor</f>
        <v>10049020</v>
      </c>
      <c r="W30" s="133">
        <f t="shared" si="49"/>
        <v>2</v>
      </c>
      <c r="X30" s="133">
        <f t="shared" si="50"/>
        <v>0</v>
      </c>
      <c r="Y30" s="133" t="str">
        <f>IF(AND(V30=V28,V30&lt;&gt;V29),IF(AB30&gt;AB28,3,IF(AB30=AB28,1,0)),IF(AND(V30=V29,V30&lt;&gt;V28),IF(AC30&gt;AC29,3,IF(AC30=AC29,1,0)),""))</f>
        <v/>
      </c>
      <c r="Z30" s="133" t="str">
        <f t="shared" si="51"/>
        <v/>
      </c>
      <c r="AA30" s="842"/>
      <c r="AB30" s="133">
        <f>$H$21</f>
        <v>1</v>
      </c>
      <c r="AC30" s="843">
        <f>$J$21</f>
        <v>1</v>
      </c>
      <c r="AD30" s="133">
        <f t="shared" si="52"/>
        <v>0</v>
      </c>
      <c r="AE30" s="133" t="str">
        <f t="shared" si="53"/>
        <v/>
      </c>
    </row>
    <row r="31" ht="14.25" customHeight="1">
      <c r="O31" s="133"/>
      <c r="P31" s="848" t="str">
        <f>$P$5</f>
        <v>Slovakia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Slovakia</v>
      </c>
      <c r="Q33" s="133">
        <f t="shared" ref="Q33:Q35" si="54">SUMIFS($H$4:$H$9,$B$4:$B$9,$P33,$D$4:$D$9,"&lt;&gt;"&amp;$P$36)+SUMIFS($I$4:$I$9,$B$4:$B$9,"&lt;&gt;"&amp;$P$36,$D$4:$D$9,$P33)</f>
        <v>4</v>
      </c>
      <c r="R33" s="133">
        <f t="shared" ref="R33:R35" si="55">S33-T33</f>
        <v>1</v>
      </c>
      <c r="S33" s="133">
        <f t="shared" ref="S33:S35" si="56">SUMIFS($E$4:$E$9,$B$4:$B$9,$P33,$D$4:$D$9,"&lt;&gt;"&amp;$P$36)+SUMIFS($G$4:$G$9,$B$4:$B$9,"&lt;&gt;"&amp;$P$36,$D$4:$D$9,$P33)</f>
        <v>2</v>
      </c>
      <c r="T33" s="133">
        <f t="shared" ref="T33:T35" si="57">SUMIFS($G$4:$G$9,$B$4:$B$9,$P33,$D$4:$D$9,"&lt;&gt;"&amp;$P$36)+SUMIFS($E$4:$E$9,$B$4:$B$9,"&lt;&gt;"&amp;$P$36,$D$4:$D$9,$P33)</f>
        <v>1</v>
      </c>
      <c r="U33" s="133"/>
      <c r="V33" s="834">
        <f>Q33*FactorPts+(GDzero+R33)*FactorGD+S33*FactorFor</f>
        <v>40051020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1</v>
      </c>
      <c r="AC33" s="843"/>
      <c r="AD33" s="133">
        <f t="shared" ref="AD33:AD35" si="61">IF(AND($AF$16,$AD$5=$AD$6,$AD$5=$AD$7,$AD$5&lt;&gt;$AD$4),W33,0)</f>
        <v>0</v>
      </c>
      <c r="AE33" s="133" t="str">
        <f t="shared" ref="AE33:AE35" si="62">IF(AD33&gt;0,Y33,"")</f>
        <v/>
      </c>
    </row>
    <row r="34" ht="14.25" customHeight="1">
      <c r="O34" s="133" t="s">
        <v>105</v>
      </c>
      <c r="P34" s="153" t="str">
        <f>$P$6</f>
        <v>Romania</v>
      </c>
      <c r="Q34" s="133">
        <f t="shared" si="54"/>
        <v>2</v>
      </c>
      <c r="R34" s="133">
        <f t="shared" si="55"/>
        <v>0</v>
      </c>
      <c r="S34" s="133">
        <f t="shared" si="56"/>
        <v>2</v>
      </c>
      <c r="T34" s="133">
        <f t="shared" si="57"/>
        <v>2</v>
      </c>
      <c r="U34" s="133"/>
      <c r="V34" s="834">
        <f>Q34*FactorPts+(GDzero+R34)*FactorGD+S34*FactorFor</f>
        <v>20050020</v>
      </c>
      <c r="W34" s="133">
        <f t="shared" si="58"/>
        <v>2</v>
      </c>
      <c r="X34" s="133">
        <f t="shared" si="59"/>
        <v>0</v>
      </c>
      <c r="Y34" s="133" t="str">
        <f>IF(AND(V34=V33,V34&lt;&gt;V35),IF(AA34&gt;AA33,3,IF(AA34=AA33,1,0)),IF(AND(V34=V35,V34&lt;&gt;V33),IF(AC34&gt;AC35,3,IF(AC34=AC35,1,0)),""))</f>
        <v/>
      </c>
      <c r="Z34" s="133" t="str">
        <f t="shared" si="60"/>
        <v/>
      </c>
      <c r="AA34" s="842">
        <f>$I$20</f>
        <v>1</v>
      </c>
      <c r="AB34" s="133"/>
      <c r="AC34" s="843">
        <f>$K$20</f>
        <v>1</v>
      </c>
      <c r="AD34" s="133">
        <f t="shared" si="61"/>
        <v>0</v>
      </c>
      <c r="AE34" s="133" t="str">
        <f t="shared" si="62"/>
        <v/>
      </c>
    </row>
    <row r="35" ht="14.25" customHeight="1">
      <c r="O35" s="133" t="s">
        <v>121</v>
      </c>
      <c r="P35" s="153" t="str">
        <f>$P$7</f>
        <v>Ukraine</v>
      </c>
      <c r="Q35" s="133">
        <f t="shared" si="54"/>
        <v>1</v>
      </c>
      <c r="R35" s="133">
        <f t="shared" si="55"/>
        <v>-1</v>
      </c>
      <c r="S35" s="133">
        <f t="shared" si="56"/>
        <v>1</v>
      </c>
      <c r="T35" s="133">
        <f t="shared" si="57"/>
        <v>2</v>
      </c>
      <c r="U35" s="133"/>
      <c r="V35" s="834">
        <f>Q35*FactorPts+(GDzero+R35)*FactorGD+S35*FactorFor</f>
        <v>10049010</v>
      </c>
      <c r="W35" s="133">
        <f t="shared" si="58"/>
        <v>1</v>
      </c>
      <c r="X35" s="133">
        <f t="shared" si="59"/>
        <v>0</v>
      </c>
      <c r="Y35" s="133" t="str">
        <f>IF(AND(V35=V33,V35&lt;&gt;V34),IF(AB35&gt;AB33,3,IF(AB35=AB33,1,0)),IF(AND(V35=V34,V35&lt;&gt;V33),IF(AC35&gt;AC34,3,IF(AC35=AC34,1,0)),""))</f>
        <v/>
      </c>
      <c r="Z35" s="133" t="str">
        <f t="shared" si="60"/>
        <v/>
      </c>
      <c r="AA35" s="852"/>
      <c r="AB35" s="853">
        <f>$I$21</f>
        <v>0</v>
      </c>
      <c r="AC35" s="854">
        <f>$J$21</f>
        <v>1</v>
      </c>
      <c r="AD35" s="133">
        <f t="shared" si="61"/>
        <v>0</v>
      </c>
      <c r="AE35" s="133" t="str">
        <f t="shared" si="62"/>
        <v/>
      </c>
    </row>
    <row r="36" ht="14.25" customHeight="1">
      <c r="O36" s="133"/>
      <c r="P36" s="848" t="str">
        <f>$P$4</f>
        <v>Belgium</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57"/>
    <col customWidth="1" min="33" max="33" width="10.86"/>
  </cols>
  <sheetData>
    <row r="1" ht="14.25" customHeight="1">
      <c r="A1" s="780"/>
      <c r="B1" s="781" t="str">
        <f>VLOOKUP($Q$1,References!$B$5:$D$10,2,0)</f>
        <v>Q</v>
      </c>
      <c r="D1" s="781" t="str">
        <f>VLOOKUP($Q$1,References!$B$5:$D$10,3,0)</f>
        <v>R</v>
      </c>
      <c r="O1" s="133"/>
      <c r="P1" s="782" t="s">
        <v>626</v>
      </c>
      <c r="Q1" s="783" t="s">
        <v>111</v>
      </c>
    </row>
    <row r="2" ht="8.25" customHeight="1">
      <c r="O2" s="133"/>
    </row>
    <row r="3" ht="14.25" customHeight="1">
      <c r="B3" s="655" t="s">
        <v>1793</v>
      </c>
      <c r="C3" s="784"/>
      <c r="D3" s="784"/>
      <c r="E3" s="655" t="s">
        <v>100</v>
      </c>
      <c r="F3" s="784"/>
      <c r="G3" s="784"/>
      <c r="H3" s="655" t="s">
        <v>116</v>
      </c>
      <c r="I3" s="784"/>
      <c r="J3" s="655" t="s">
        <v>1794</v>
      </c>
      <c r="K3" s="784"/>
      <c r="L3" s="784"/>
      <c r="M3" s="655" t="s">
        <v>1795</v>
      </c>
      <c r="N3" s="657"/>
      <c r="O3" s="653"/>
      <c r="P3" s="654"/>
      <c r="Q3" s="655" t="s">
        <v>116</v>
      </c>
      <c r="R3" s="655" t="s">
        <v>117</v>
      </c>
      <c r="S3" s="655" t="s">
        <v>118</v>
      </c>
      <c r="T3" s="655" t="s">
        <v>119</v>
      </c>
      <c r="U3" s="655" t="s">
        <v>655</v>
      </c>
      <c r="V3" s="655" t="s">
        <v>1713</v>
      </c>
      <c r="W3" s="655" t="s">
        <v>115</v>
      </c>
      <c r="X3" s="655" t="s">
        <v>1796</v>
      </c>
      <c r="Y3" s="655" t="s">
        <v>1797</v>
      </c>
      <c r="Z3" s="655" t="s">
        <v>1798</v>
      </c>
      <c r="AA3" s="655" t="s">
        <v>1799</v>
      </c>
      <c r="AB3" s="655" t="s">
        <v>1714</v>
      </c>
      <c r="AC3" s="655" t="s">
        <v>1800</v>
      </c>
      <c r="AD3" s="655" t="s">
        <v>1801</v>
      </c>
      <c r="AE3" s="655" t="s">
        <v>1802</v>
      </c>
      <c r="AF3" s="655" t="s">
        <v>1715</v>
      </c>
    </row>
    <row r="4" ht="14.25" customHeight="1">
      <c r="B4" s="785" t="str">
        <f>INDIRECT("'"&amp;References!$A$1&amp;"'!"&amp;$B$1&amp;References!$G5)</f>
        <v>Türkiye</v>
      </c>
      <c r="C4" s="786" t="s">
        <v>120</v>
      </c>
      <c r="D4" s="787" t="str">
        <f>INDIRECT("'"&amp;References!$A$1&amp;"'!"&amp;$D$1&amp;References!$G5)</f>
        <v>Georgia</v>
      </c>
      <c r="E4" s="785">
        <f>IF(OR(INDIRECT("'"&amp;References!$A$1&amp;"'!"&amp;$B$1&amp;References!$H5)="",INDIRECT("'"&amp;References!$A$1&amp;"'!"&amp;$D$1&amp;References!$H5)=""),"",INDIRECT("'"&amp;References!$A$1&amp;"'!"&amp;$B$1&amp;References!$H5))</f>
        <v>1</v>
      </c>
      <c r="F4" s="786" t="s">
        <v>120</v>
      </c>
      <c r="G4" s="788">
        <f>IF(OR(INDIRECT("'"&amp;References!$A$1&amp;"'!"&amp;$B$1&amp;References!$H5)="",INDIRECT("'"&amp;References!$A$1&amp;"'!"&amp;$D$1&amp;References!$H5)=""),"",INDIRECT("'"&amp;References!$A$1&amp;"'!"&amp;$D$1&amp;References!$H5))</f>
        <v>0</v>
      </c>
      <c r="H4" s="133">
        <f t="shared" ref="H4:H9" si="1">IF($M4&gt;0,IF($E4&gt;$G4,3,IF($E4=$G4,1,0)),0)</f>
        <v>3</v>
      </c>
      <c r="I4" s="133">
        <f t="shared" ref="I4:I9" si="2">IF($M4&gt;0,IF($E4&lt;$G4,3,IF($E4=$G4,1,0)),0)</f>
        <v>0</v>
      </c>
      <c r="L4" s="35"/>
      <c r="M4" s="133">
        <f t="shared" ref="M4:M9" si="3">IF(AND($E4&lt;&gt;"",$G4&lt;&gt;""),1,0)</f>
        <v>1</v>
      </c>
      <c r="N4" s="133"/>
      <c r="O4" s="133" t="s">
        <v>104</v>
      </c>
      <c r="P4" s="789" t="str">
        <f>VLOOKUP($Q$1&amp;ROW($A1),Groups!$B$7:$D$35,3,0)</f>
        <v>Türkiye</v>
      </c>
      <c r="Q4" s="133">
        <f t="shared" ref="Q4:Q7" si="4">SUMIF($B$4:$B$9,P4,$H$4:$H$9)+SUMIF($D$4:$D$9,P4,$I$4:$I$9)</f>
        <v>3</v>
      </c>
      <c r="R4" s="133">
        <f t="shared" ref="R4:R7" si="5">S4-T4</f>
        <v>-2</v>
      </c>
      <c r="S4" s="133">
        <f t="shared" ref="S4:S7" si="6">SUMIF($B$4:$B$9,$P4,$E$4:$E$9)+SUMIF($D$4:$D$9,$P4,$G$4:$G$9)</f>
        <v>2</v>
      </c>
      <c r="T4" s="133">
        <f t="shared" ref="T4:T7" si="7">SUMIF($B$4:$B$9,$P4,$G$4:$G$9)+SUMIF($D$4:$D$9,$P4,$E$4:$E$9)</f>
        <v>4</v>
      </c>
      <c r="U4" s="133">
        <f t="shared" ref="U4:U7" si="8">COUNTIFS($B$4:$B$9,$P4,$H$4:$H$9,"=3")+COUNTIFS($D$4:$D$9,$P4,$I$4:$I$9,"=3")</f>
        <v>1</v>
      </c>
      <c r="V4" s="790">
        <f>$Q4*FactorPts+(GDzero+$R4)*FactorGD+$S4*FactorFor+$U4*FactorWins+$W4*FactorDirC3+$X4*FactorDirC2+$Y4*FactorDirC43+$Z4*FactorDirC42+$AA4*FactorDirC42+$AB4*FactorFairPlay+$AE4*FactorPenalty+(100-$AF4)*($M$10&gt;0)*FactorRank+(8-ROW())*FactorRow</f>
        <v>30048020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30048020</v>
      </c>
      <c r="AE4" s="133">
        <f t="shared" ref="AE4:AE7" si="15">IF(OR(AND($Y$11&gt;0,OR(AND($B$8=$P4,$J$8&gt;$L$8),AND($D$8=$P4,$J$8&lt;$L$8))),AND($Y$12&gt;0,OR(AND($B$9=$P4,$J$9&gt;$L$9),AND($D$9=$P4,$J$9&lt;$L$9)))),1,0)</f>
        <v>0</v>
      </c>
      <c r="AF4" s="133">
        <f t="array" ref="AF4">INDEX(Language!$D$5:$D$63,MATCH($P4,Language!$E$5:$E$63,0),1)</f>
        <v>7</v>
      </c>
      <c r="AG4" s="133"/>
    </row>
    <row r="5" ht="14.25" customHeight="1">
      <c r="B5" s="792" t="str">
        <f>INDIRECT("'"&amp;References!$A$1&amp;"'!"&amp;$B$1&amp;References!$G6)</f>
        <v>Portugal</v>
      </c>
      <c r="C5" s="793" t="s">
        <v>120</v>
      </c>
      <c r="D5" s="794" t="str">
        <f>INDIRECT("'"&amp;References!$A$1&amp;"'!"&amp;$D$1&amp;References!$G6)</f>
        <v>Czechia</v>
      </c>
      <c r="E5" s="792">
        <f>IF(OR(INDIRECT("'"&amp;References!$A$1&amp;"'!"&amp;$B$1&amp;References!$H6)="",INDIRECT("'"&amp;References!$A$1&amp;"'!"&amp;$D$1&amp;References!$H6)=""),"",INDIRECT("'"&amp;References!$A$1&amp;"'!"&amp;$B$1&amp;References!$H6))</f>
        <v>1</v>
      </c>
      <c r="F5" s="793" t="s">
        <v>120</v>
      </c>
      <c r="G5" s="795">
        <f>IF(OR(INDIRECT("'"&amp;References!$A$1&amp;"'!"&amp;$B$1&amp;References!$H6)="",INDIRECT("'"&amp;References!$A$1&amp;"'!"&amp;$D$1&amp;References!$H6)=""),"",INDIRECT("'"&amp;References!$A$1&amp;"'!"&amp;$D$1&amp;References!$H6))</f>
        <v>1</v>
      </c>
      <c r="H5" s="133">
        <f t="shared" si="1"/>
        <v>1</v>
      </c>
      <c r="I5" s="133">
        <f t="shared" si="2"/>
        <v>1</v>
      </c>
      <c r="L5" s="35"/>
      <c r="M5" s="133">
        <f t="shared" si="3"/>
        <v>1</v>
      </c>
      <c r="N5" s="133"/>
      <c r="O5" s="133" t="s">
        <v>105</v>
      </c>
      <c r="P5" s="789" t="str">
        <f>VLOOKUP($Q$1&amp;ROW($A2),Groups!$B$7:$D$35,3,0)</f>
        <v>Georgia</v>
      </c>
      <c r="Q5" s="133">
        <f t="shared" si="4"/>
        <v>1</v>
      </c>
      <c r="R5" s="133">
        <f t="shared" si="5"/>
        <v>-2</v>
      </c>
      <c r="S5" s="133">
        <f t="shared" si="6"/>
        <v>1</v>
      </c>
      <c r="T5" s="133">
        <f t="shared" si="7"/>
        <v>3</v>
      </c>
      <c r="U5" s="133">
        <f t="shared" si="8"/>
        <v>0</v>
      </c>
      <c r="V5" s="790">
        <f>$Q5*FactorPts+(GDzero+$R5)*FactorGD+$S5*FactorFor+$U5*FactorWins+$W5*FactorDirC3+$X5*FactorDirC2+$Y5*FactorDirC43+$Z5*FactorDirC42+$AA5*FactorDirC42+$AB5*FactorFairPlay+$AE5*FactorPenalty+(100-$AF5)*($M$10&gt;0)*FactorRank+(8-ROW())*FactorRow</f>
        <v>10048010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10048010</v>
      </c>
      <c r="AE5" s="133">
        <f t="shared" si="15"/>
        <v>0</v>
      </c>
      <c r="AF5" s="133">
        <f t="array" ref="AF5">INDEX(Language!$D$5:$D$63,MATCH($P5,Language!$E$5:$E$63,0),1)</f>
        <v>34</v>
      </c>
    </row>
    <row r="6" ht="14.25" customHeight="1">
      <c r="B6" s="792" t="str">
        <f>INDIRECT("'"&amp;References!$A$1&amp;"'!"&amp;$B$1&amp;References!$G7)</f>
        <v>Georgia</v>
      </c>
      <c r="C6" s="793" t="s">
        <v>120</v>
      </c>
      <c r="D6" s="794" t="str">
        <f>INDIRECT("'"&amp;References!$A$1&amp;"'!"&amp;$D$1&amp;References!$G7)</f>
        <v>Czechia</v>
      </c>
      <c r="E6" s="792">
        <f>IF(OR(INDIRECT("'"&amp;References!$A$1&amp;"'!"&amp;$B$1&amp;References!$H7)="",INDIRECT("'"&amp;References!$A$1&amp;"'!"&amp;$D$1&amp;References!$H7)=""),"",INDIRECT("'"&amp;References!$A$1&amp;"'!"&amp;$B$1&amp;References!$H7))</f>
        <v>0</v>
      </c>
      <c r="F6" s="793" t="s">
        <v>120</v>
      </c>
      <c r="G6" s="795">
        <f>IF(OR(INDIRECT("'"&amp;References!$A$1&amp;"'!"&amp;$B$1&amp;References!$H7)="",INDIRECT("'"&amp;References!$A$1&amp;"'!"&amp;$D$1&amp;References!$H7)=""),"",INDIRECT("'"&amp;References!$A$1&amp;"'!"&amp;$D$1&amp;References!$H7))</f>
        <v>1</v>
      </c>
      <c r="H6" s="133">
        <f t="shared" si="1"/>
        <v>0</v>
      </c>
      <c r="I6" s="133">
        <f t="shared" si="2"/>
        <v>3</v>
      </c>
      <c r="L6" s="35"/>
      <c r="M6" s="133">
        <f t="shared" si="3"/>
        <v>1</v>
      </c>
      <c r="N6" s="133"/>
      <c r="O6" s="133" t="s">
        <v>121</v>
      </c>
      <c r="P6" s="789" t="str">
        <f>VLOOKUP($Q$1&amp;ROW($A3),Groups!$B$7:$D$35,3,0)</f>
        <v>Portugal</v>
      </c>
      <c r="Q6" s="133">
        <f t="shared" si="4"/>
        <v>5</v>
      </c>
      <c r="R6" s="133">
        <f t="shared" si="5"/>
        <v>1</v>
      </c>
      <c r="S6" s="133">
        <f t="shared" si="6"/>
        <v>4</v>
      </c>
      <c r="T6" s="133">
        <f t="shared" si="7"/>
        <v>3</v>
      </c>
      <c r="U6" s="133">
        <f t="shared" si="8"/>
        <v>1</v>
      </c>
      <c r="V6" s="790">
        <f>$Q6*FactorPts+(GDzero+$R6)*FactorGD+$S6*FactorFor+$U6*FactorWins+$W6*FactorDirC3+$X6*FactorDirC2+$Y6*FactorDirC43+$Z6*FactorDirC42+$AA6*FactorDirC42+$AB6*FactorFairPlay+$AE6*FactorPenalty+(100-$AF6)*($M$10&gt;0)*FactorRank+(8-ROW())*FactorRow</f>
        <v>50051040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50051040</v>
      </c>
      <c r="AE6" s="133">
        <f t="shared" si="15"/>
        <v>0</v>
      </c>
      <c r="AF6" s="133">
        <f t="array" ref="AF6">INDEX(Language!$D$5:$D$63,MATCH($P6,Language!$E$5:$E$63,0),1)</f>
        <v>1</v>
      </c>
    </row>
    <row r="7" ht="14.25" customHeight="1">
      <c r="B7" s="792" t="str">
        <f>INDIRECT("'"&amp;References!$A$1&amp;"'!"&amp;$B$1&amp;References!$G8)</f>
        <v>Türkiye</v>
      </c>
      <c r="C7" s="793" t="s">
        <v>120</v>
      </c>
      <c r="D7" s="794" t="str">
        <f>INDIRECT("'"&amp;References!$A$1&amp;"'!"&amp;$D$1&amp;References!$G8)</f>
        <v>Portugal</v>
      </c>
      <c r="E7" s="792">
        <f>IF(OR(INDIRECT("'"&amp;References!$A$1&amp;"'!"&amp;$B$1&amp;References!$H8)="",INDIRECT("'"&amp;References!$A$1&amp;"'!"&amp;$D$1&amp;References!$H8)=""),"",INDIRECT("'"&amp;References!$A$1&amp;"'!"&amp;$B$1&amp;References!$H8))</f>
        <v>1</v>
      </c>
      <c r="F7" s="793" t="s">
        <v>120</v>
      </c>
      <c r="G7" s="795">
        <f>IF(OR(INDIRECT("'"&amp;References!$A$1&amp;"'!"&amp;$B$1&amp;References!$H8)="",INDIRECT("'"&amp;References!$A$1&amp;"'!"&amp;$D$1&amp;References!$H8)=""),"",INDIRECT("'"&amp;References!$A$1&amp;"'!"&amp;$D$1&amp;References!$H8))</f>
        <v>2</v>
      </c>
      <c r="H7" s="133">
        <f t="shared" si="1"/>
        <v>0</v>
      </c>
      <c r="I7" s="133">
        <f t="shared" si="2"/>
        <v>3</v>
      </c>
      <c r="L7" s="35"/>
      <c r="M7" s="133">
        <f t="shared" si="3"/>
        <v>1</v>
      </c>
      <c r="N7" s="133"/>
      <c r="O7" s="133" t="s">
        <v>122</v>
      </c>
      <c r="P7" s="789" t="str">
        <f>VLOOKUP($Q$1&amp;ROW($A4),Groups!$B$7:$D$35,3,0)</f>
        <v>Czechia</v>
      </c>
      <c r="Q7" s="133">
        <f t="shared" si="4"/>
        <v>7</v>
      </c>
      <c r="R7" s="133">
        <f t="shared" si="5"/>
        <v>3</v>
      </c>
      <c r="S7" s="133">
        <f t="shared" si="6"/>
        <v>4</v>
      </c>
      <c r="T7" s="133">
        <f t="shared" si="7"/>
        <v>1</v>
      </c>
      <c r="U7" s="133">
        <f t="shared" si="8"/>
        <v>2</v>
      </c>
      <c r="V7" s="790">
        <f>$Q7*FactorPts+(GDzero+$R7)*FactorGD+$S7*FactorFor+$U7*FactorWins+$W7*FactorDirC3+$X7*FactorDirC2+$Y7*FactorDirC43+$Z7*FactorDirC42+$AA7*FactorDirC42+$AB7*FactorFairPlay+$AE7*FactorPenalty+(100-$AF7)*($M$10&gt;0)*FactorRank+(8-ROW())*FactorRow</f>
        <v>70053040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70053040</v>
      </c>
      <c r="AE7" s="133">
        <f t="shared" si="15"/>
        <v>0</v>
      </c>
      <c r="AF7" s="133">
        <f t="array" ref="AF7">INDEX(Language!$D$5:$D$63,MATCH($P7,Language!$E$5:$E$63,0),1)</f>
        <v>17</v>
      </c>
    </row>
    <row r="8" ht="14.25" customHeight="1">
      <c r="B8" s="792" t="str">
        <f>INDIRECT("'"&amp;References!$A$1&amp;"'!"&amp;$B$1&amp;References!$G9)</f>
        <v>Georgia</v>
      </c>
      <c r="C8" s="793" t="s">
        <v>120</v>
      </c>
      <c r="D8" s="794" t="str">
        <f>INDIRECT("'"&amp;References!$A$1&amp;"'!"&amp;$D$1&amp;References!$G9)</f>
        <v>Portugal</v>
      </c>
      <c r="E8" s="792">
        <f>IF(OR(INDIRECT("'"&amp;References!$A$1&amp;"'!"&amp;$B$1&amp;References!$H9)="",INDIRECT("'"&amp;References!$A$1&amp;"'!"&amp;$D$1&amp;References!$H9)=""),"",INDIRECT("'"&amp;References!$A$1&amp;"'!"&amp;$B$1&amp;References!$H9))</f>
        <v>1</v>
      </c>
      <c r="F8" s="793" t="s">
        <v>120</v>
      </c>
      <c r="G8" s="795">
        <f>IF(OR(INDIRECT("'"&amp;References!$A$1&amp;"'!"&amp;$B$1&amp;References!$H9)="",INDIRECT("'"&amp;References!$A$1&amp;"'!"&amp;$D$1&amp;References!$H9)=""),"",INDIRECT("'"&amp;References!$A$1&amp;"'!"&amp;$D$1&amp;References!$H9))</f>
        <v>1</v>
      </c>
      <c r="H8" s="133">
        <f t="shared" si="1"/>
        <v>1</v>
      </c>
      <c r="I8" s="133">
        <f t="shared" si="2"/>
        <v>1</v>
      </c>
      <c r="J8" s="153">
        <f>IF(OR(INDIRECT("'"&amp;References!$A$1&amp;"'!"&amp;$B$1&amp;(References!$H9+2))="",INDIRECT("'"&amp;References!$A$1&amp;"'!"&amp;$D$1&amp;(References!$H9+2))=""),"",INDIRECT("'"&amp;References!$A$1&amp;"'!"&amp;$B$1&amp;(References!$H9+2)))</f>
        <v>4</v>
      </c>
      <c r="K8" s="133" t="s">
        <v>1024</v>
      </c>
      <c r="L8" s="35">
        <f>IF(OR(INDIRECT("'"&amp;References!$A$1&amp;"'!"&amp;$B$1&amp;(References!$H9+2))="",INDIRECT("'"&amp;References!$A$1&amp;"'!"&amp;$D$1&amp;(References!$H9+2))=""),"",INDIRECT("'"&amp;References!$A$1&amp;"'!"&amp;$D$1&amp;(References!$H9+2)))</f>
        <v>5</v>
      </c>
      <c r="M8" s="133">
        <f t="shared" si="3"/>
        <v>1</v>
      </c>
      <c r="N8" s="133"/>
      <c r="O8" s="133"/>
      <c r="Z8" s="336"/>
    </row>
    <row r="9" ht="14.25" customHeight="1">
      <c r="B9" s="792" t="str">
        <f>INDIRECT("'"&amp;References!$A$1&amp;"'!"&amp;$B$1&amp;References!$G10)</f>
        <v>Czechia</v>
      </c>
      <c r="C9" s="793" t="s">
        <v>120</v>
      </c>
      <c r="D9" s="794" t="str">
        <f>INDIRECT("'"&amp;References!$A$1&amp;"'!"&amp;$D$1&amp;References!$G10)</f>
        <v>Türkiye</v>
      </c>
      <c r="E9" s="792">
        <f>IF(OR(INDIRECT("'"&amp;References!$A$1&amp;"'!"&amp;$B$1&amp;References!$H10)="",INDIRECT("'"&amp;References!$A$1&amp;"'!"&amp;$D$1&amp;References!$H10)=""),"",INDIRECT("'"&amp;References!$A$1&amp;"'!"&amp;$B$1&amp;References!$H10))</f>
        <v>2</v>
      </c>
      <c r="F9" s="793" t="s">
        <v>120</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1024</v>
      </c>
      <c r="L9" s="35" t="str">
        <f>IF(OR(INDIRECT("'"&amp;References!$A$1&amp;"'!"&amp;$B$1&amp;(References!$H10+2))="",INDIRECT("'"&amp;References!$A$1&amp;"'!"&amp;$D$1&amp;(References!$H10+2))=""),"",INDIRECT("'"&amp;References!$A$1&amp;"'!"&amp;$D$1&amp;(References!$H10+2)))</f>
        <v/>
      </c>
      <c r="M9" s="133">
        <f t="shared" si="3"/>
        <v>1</v>
      </c>
      <c r="N9" s="133"/>
      <c r="O9" s="133"/>
      <c r="Z9" s="796" t="s">
        <v>1803</v>
      </c>
    </row>
    <row r="10" ht="14.25" customHeight="1">
      <c r="L10" s="693" t="s">
        <v>1203</v>
      </c>
      <c r="M10" s="797">
        <f>SUM($M$4:$M$9)</f>
        <v>6</v>
      </c>
      <c r="N10" s="133"/>
      <c r="O10" s="133"/>
      <c r="P10" s="798" t="s">
        <v>1804</v>
      </c>
      <c r="Q10" s="429" t="s">
        <v>116</v>
      </c>
      <c r="R10" s="429" t="s">
        <v>117</v>
      </c>
      <c r="S10" s="429" t="s">
        <v>118</v>
      </c>
      <c r="T10" s="429" t="s">
        <v>119</v>
      </c>
      <c r="U10" s="429" t="s">
        <v>1805</v>
      </c>
      <c r="V10" s="429" t="s">
        <v>1713</v>
      </c>
      <c r="X10" s="657" t="s">
        <v>1806</v>
      </c>
      <c r="Y10" s="429" t="s">
        <v>1807</v>
      </c>
      <c r="Z10" s="429" t="s">
        <v>1808</v>
      </c>
      <c r="AA10" s="429" t="s">
        <v>1809</v>
      </c>
      <c r="AB10" s="429" t="s">
        <v>1810</v>
      </c>
      <c r="AC10" s="429" t="s">
        <v>1811</v>
      </c>
      <c r="AD10" s="429" t="s">
        <v>1812</v>
      </c>
      <c r="AE10" s="429" t="s">
        <v>1802</v>
      </c>
    </row>
    <row r="11" ht="14.25" customHeight="1">
      <c r="B11" s="657"/>
      <c r="C11" s="133"/>
      <c r="D11" s="657"/>
      <c r="O11" s="799" t="s">
        <v>104</v>
      </c>
      <c r="P11" s="800" t="str">
        <f t="shared" ref="P11:U11" si="16">INDEX(P$4:P$7,MATCH($V11,$V$4:$V$7,0))</f>
        <v>Czechia</v>
      </c>
      <c r="Q11" s="801">
        <f t="shared" si="16"/>
        <v>7</v>
      </c>
      <c r="R11" s="802">
        <f t="shared" si="16"/>
        <v>3</v>
      </c>
      <c r="S11" s="802">
        <f t="shared" si="16"/>
        <v>4</v>
      </c>
      <c r="T11" s="802">
        <f t="shared" si="16"/>
        <v>1</v>
      </c>
      <c r="U11" s="802">
        <f t="shared" si="16"/>
        <v>2</v>
      </c>
      <c r="V11" s="803">
        <f t="shared" ref="V11:V14" si="18">LARGE($V$4:$V$7,ROW(A1))</f>
        <v>70053040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105</v>
      </c>
      <c r="P12" s="153" t="str">
        <f t="shared" ref="P12:U12" si="17">INDEX(P$4:P$7,MATCH($V12,$V$4:$V$7,0))</f>
        <v>Portugal</v>
      </c>
      <c r="Q12" s="163">
        <f t="shared" si="17"/>
        <v>5</v>
      </c>
      <c r="R12" s="133">
        <f t="shared" si="17"/>
        <v>1</v>
      </c>
      <c r="S12" s="133">
        <f t="shared" si="17"/>
        <v>4</v>
      </c>
      <c r="T12" s="133">
        <f t="shared" si="17"/>
        <v>3</v>
      </c>
      <c r="U12" s="133">
        <f t="shared" si="17"/>
        <v>1</v>
      </c>
      <c r="V12" s="810">
        <f t="shared" si="18"/>
        <v>50051040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121</v>
      </c>
      <c r="P13" s="153" t="str">
        <f t="shared" ref="P13:U13" si="25">INDEX(P$4:P$7,MATCH($V13,$V$4:$V$7,0))</f>
        <v>Türkiye</v>
      </c>
      <c r="Q13" s="163">
        <f t="shared" si="25"/>
        <v>3</v>
      </c>
      <c r="R13" s="133">
        <f t="shared" si="25"/>
        <v>-2</v>
      </c>
      <c r="S13" s="133">
        <f t="shared" si="25"/>
        <v>2</v>
      </c>
      <c r="T13" s="133">
        <f t="shared" si="25"/>
        <v>4</v>
      </c>
      <c r="U13" s="133">
        <f t="shared" si="25"/>
        <v>1</v>
      </c>
      <c r="V13" s="810">
        <f t="shared" si="18"/>
        <v>30048020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122</v>
      </c>
      <c r="P14" s="814" t="str">
        <f t="shared" ref="P14:U14" si="26">INDEX(P$4:P$7,MATCH($V14,$V$4:$V$7,0))</f>
        <v>Georgia</v>
      </c>
      <c r="Q14" s="815">
        <f t="shared" si="26"/>
        <v>1</v>
      </c>
      <c r="R14" s="816">
        <f t="shared" si="26"/>
        <v>-2</v>
      </c>
      <c r="S14" s="816">
        <f t="shared" si="26"/>
        <v>1</v>
      </c>
      <c r="T14" s="816">
        <f t="shared" si="26"/>
        <v>3</v>
      </c>
      <c r="U14" s="816">
        <f t="shared" si="26"/>
        <v>0</v>
      </c>
      <c r="V14" s="817">
        <f t="shared" si="18"/>
        <v>10048010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1813</v>
      </c>
      <c r="M16" s="429"/>
      <c r="N16" s="429"/>
      <c r="O16" s="133"/>
      <c r="W16" s="824" t="s">
        <v>1814</v>
      </c>
      <c r="AD16" s="824" t="s">
        <v>1815</v>
      </c>
      <c r="AF16" s="825" t="b">
        <f>AND($Q$4=$Q$5,$Q$4=$Q$6,$Q$4=$Q$7)</f>
        <v>0</v>
      </c>
    </row>
    <row r="17" ht="14.25" customHeight="1">
      <c r="B17" s="133"/>
      <c r="C17" s="133"/>
      <c r="D17" s="133"/>
      <c r="G17" s="826"/>
      <c r="H17" s="802" t="str">
        <f>LEFT($P$4,3)</f>
        <v>Tür</v>
      </c>
      <c r="I17" s="802" t="str">
        <f>LEFT($P$5,3)</f>
        <v>Geo</v>
      </c>
      <c r="J17" s="802" t="str">
        <f>LEFT($P$6,3)</f>
        <v>Por</v>
      </c>
      <c r="K17" s="827" t="str">
        <f>LEFT($P$7,3)</f>
        <v>Cze</v>
      </c>
      <c r="L17" s="429" t="s">
        <v>1816</v>
      </c>
      <c r="M17" s="429" t="s">
        <v>1817</v>
      </c>
      <c r="N17" s="429"/>
      <c r="O17" s="133"/>
      <c r="Q17" s="429" t="s">
        <v>116</v>
      </c>
      <c r="R17" s="429" t="s">
        <v>117</v>
      </c>
      <c r="S17" s="429" t="s">
        <v>118</v>
      </c>
      <c r="T17" s="429" t="s">
        <v>119</v>
      </c>
      <c r="U17" s="429"/>
      <c r="V17" s="429" t="s">
        <v>1801</v>
      </c>
      <c r="W17" s="429" t="s">
        <v>1818</v>
      </c>
      <c r="X17" s="828" t="s">
        <v>1819</v>
      </c>
      <c r="Y17" s="429" t="s">
        <v>1820</v>
      </c>
      <c r="Z17" s="429" t="s">
        <v>1820</v>
      </c>
      <c r="AA17" s="829" t="s">
        <v>1821</v>
      </c>
      <c r="AD17" s="828" t="s">
        <v>1822</v>
      </c>
      <c r="AE17" s="429" t="s">
        <v>1823</v>
      </c>
    </row>
    <row r="18" ht="14.25" customHeight="1">
      <c r="B18" s="133"/>
      <c r="C18" s="133"/>
      <c r="D18" s="133"/>
      <c r="E18" s="830" t="str">
        <f>$P$4</f>
        <v>Türkiye</v>
      </c>
      <c r="F18" s="831"/>
      <c r="G18" s="831"/>
      <c r="H18" s="832"/>
      <c r="I18" s="802">
        <f>SUMIFS($E$4:$E$9,$B$4:$B$9,$P$4,$D$4:$D$9,$P$5)+SUMIFS($G$4:$G$9,$B$4:$B$9,$P$5,$D$4:$D$9,$P$4)</f>
        <v>1</v>
      </c>
      <c r="J18" s="802">
        <f>SUMIFS($E$4:$E$9,$B$4:$B$9,$P$4,$D$4:$D$9,$P$6)+SUMIFS($G$4:$G$9,$B$4:$B$9,$P$6,$D$4:$D$9,$P$4)</f>
        <v>1</v>
      </c>
      <c r="K18" s="827">
        <f>SUMIFS($E$4:$E$9,$B$4:$B$9,$P$4,$D$4:$D$9,$P$7)+SUMIFS($G$4:$G$9,$B$4:$B$9,$P$7,$D$4:$D$9,$P$4)</f>
        <v>0</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104</v>
      </c>
      <c r="P18" s="153" t="str">
        <f>$P$4</f>
        <v>Türkiye</v>
      </c>
      <c r="Q18" s="133">
        <f t="shared" ref="Q18:Q20" si="27">SUMIFS($H$4:$H$9,$B$4:$B$9,$P18,$D$4:$D$9,"&lt;&gt;"&amp;$P$21)+SUMIFS($I$4:$I$9,$B$4:$B$9,"&lt;&gt;"&amp;$P$21,$D$4:$D$9,$P18)</f>
        <v>3</v>
      </c>
      <c r="R18" s="133">
        <f t="shared" ref="R18:R20" si="28">S18-T18</f>
        <v>0</v>
      </c>
      <c r="S18" s="133">
        <f t="shared" ref="S18:S20" si="29">SUMIFS($E$4:$E$9,$B$4:$B$9,$P18,$D$4:$D$9,"&lt;&gt;"&amp;$P$21)+SUMIFS($G$4:$G$9,$B$4:$B$9,"&lt;&gt;"&amp;$P$21,$D$4:$D$9,$P18)</f>
        <v>2</v>
      </c>
      <c r="T18" s="133">
        <f t="shared" ref="T18:T20" si="30">SUMIFS($G$4:$G$9,$B$4:$B$9,$P18,$D$4:$D$9,"&lt;&gt;"&amp;$P$21)+SUMIFS($E$4:$E$9,$B$4:$B$9,"&lt;&gt;"&amp;$P$21,$D$4:$D$9,$P18)</f>
        <v>2</v>
      </c>
      <c r="U18" s="133"/>
      <c r="V18" s="834">
        <f>Q18*FactorPts+(GDzero+R18)*FactorGD+S18*FactorFor</f>
        <v>30050020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1</v>
      </c>
      <c r="AB18" s="836">
        <f>$J$18</f>
        <v>1</v>
      </c>
      <c r="AC18" s="837"/>
      <c r="AD18" s="133">
        <f t="shared" ref="AD18:AD20" si="34">IF(AND($AF$16,$AD$4=$AD$5,$AD$4=$AD$6,$AD$4&lt;&gt;$AD$7),W18,0)</f>
        <v>0</v>
      </c>
      <c r="AE18" s="133" t="str">
        <f t="shared" ref="AE18:AE20" si="35">IF(AD18&gt;0,Y18,"")</f>
        <v/>
      </c>
    </row>
    <row r="19" ht="14.25" customHeight="1">
      <c r="B19" s="133"/>
      <c r="C19" s="133"/>
      <c r="D19" s="133"/>
      <c r="E19" s="838" t="str">
        <f>$P$5</f>
        <v>Georgia</v>
      </c>
      <c r="H19" s="809">
        <f>SUMIFS($E$4:$E$9,$B$4:$B$9,$P$5,$D$4:$D$9,$P$4)+SUMIFS($G$4:$G$9,$B$4:$B$9,$P$4,$D$4:$D$9,$P$5)</f>
        <v>0</v>
      </c>
      <c r="I19" s="839"/>
      <c r="J19" s="133">
        <f>SUMIFS($E$4:$E$9,$B$4:$B$9,$P$5,$D$4:$D$9,$P$6)+SUMIFS($G$4:$G$9,$B$4:$B$9,$P$6,$D$4:$D$9,$P$5)</f>
        <v>1</v>
      </c>
      <c r="K19" s="840">
        <f>SUMIFS($E$4:$E$9,$B$4:$B$9,$P$5,$D$4:$D$9,$P$7)+SUMIFS($G$4:$G$9,$B$4:$B$9,$P$7,$D$4:$D$9,$P$5)</f>
        <v>0</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105</v>
      </c>
      <c r="P19" s="153" t="str">
        <f>$P$5</f>
        <v>Georgia</v>
      </c>
      <c r="Q19" s="133">
        <f t="shared" si="27"/>
        <v>1</v>
      </c>
      <c r="R19" s="133">
        <f t="shared" si="28"/>
        <v>-1</v>
      </c>
      <c r="S19" s="133">
        <f t="shared" si="29"/>
        <v>1</v>
      </c>
      <c r="T19" s="133">
        <f t="shared" si="30"/>
        <v>2</v>
      </c>
      <c r="U19" s="133"/>
      <c r="V19" s="834">
        <f>Q19*FactorPts+(GDzero+R19)*FactorGD+S19*FactorFor</f>
        <v>10049010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1</v>
      </c>
      <c r="AD19" s="133">
        <f t="shared" si="34"/>
        <v>0</v>
      </c>
      <c r="AE19" s="133" t="str">
        <f t="shared" si="35"/>
        <v/>
      </c>
    </row>
    <row r="20" ht="14.25" customHeight="1">
      <c r="E20" s="838" t="str">
        <f>$P$6</f>
        <v>Portugal</v>
      </c>
      <c r="H20" s="809">
        <f>SUMIFS($E$4:$E$9,$B$4:$B$9,$P$6,$D$4:$D$9,$P$4)+SUMIFS($G$4:$G$9,$B$4:$B$9,$P$4,$D$4:$D$9,$P$6)</f>
        <v>2</v>
      </c>
      <c r="I20" s="133">
        <f>SUMIFS($E$4:$E$9,$B$4:$B$9,$P$6,$D$4:$D$9,$P$5)+SUMIFS($G$4:$G$9,$B$4:$B$9,$P$5,$D$4:$D$9,$P$6)</f>
        <v>1</v>
      </c>
      <c r="J20" s="839"/>
      <c r="K20" s="840">
        <f>SUMIFS($E$4:$E$9,$B$4:$B$9,$P$6,$D$4:$D$9,$P$7)+SUMIFS($G$4:$G$9,$B$4:$B$9,$P$7,$D$4:$D$9,$P$6)</f>
        <v>1</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121</v>
      </c>
      <c r="P20" s="153" t="str">
        <f>$P$6</f>
        <v>Portugal</v>
      </c>
      <c r="Q20" s="133">
        <f t="shared" si="27"/>
        <v>4</v>
      </c>
      <c r="R20" s="133">
        <f t="shared" si="28"/>
        <v>1</v>
      </c>
      <c r="S20" s="133">
        <f t="shared" si="29"/>
        <v>3</v>
      </c>
      <c r="T20" s="133">
        <f t="shared" si="30"/>
        <v>2</v>
      </c>
      <c r="U20" s="133"/>
      <c r="V20" s="834">
        <f>Q20*FactorPts+(GDzero+R20)*FactorGD+S20*FactorFor</f>
        <v>40051030</v>
      </c>
      <c r="W20" s="133">
        <f t="shared" si="31"/>
        <v>3</v>
      </c>
      <c r="X20" s="133">
        <f t="shared" si="32"/>
        <v>0</v>
      </c>
      <c r="Y20" s="133" t="str">
        <f>IF(AND(V20=V18,V20&lt;&gt;V19),IF(AB20&gt;AB18,3,IF(AB20=AB18,1,0)),IF(AND(V20=V19,V20&lt;&gt;V18),IF(AC20&gt;AC19,3,IF(AC20=AC19,1,0)),""))</f>
        <v/>
      </c>
      <c r="Z20" s="133" t="str">
        <f t="shared" si="33"/>
        <v/>
      </c>
      <c r="AA20" s="842"/>
      <c r="AB20" s="133">
        <f>$H$20</f>
        <v>2</v>
      </c>
      <c r="AC20" s="843">
        <f>$I$20</f>
        <v>1</v>
      </c>
      <c r="AD20" s="133">
        <f t="shared" si="34"/>
        <v>0</v>
      </c>
      <c r="AE20" s="133" t="str">
        <f t="shared" si="35"/>
        <v/>
      </c>
    </row>
    <row r="21" ht="14.25" customHeight="1">
      <c r="B21" s="336"/>
      <c r="C21" s="133"/>
      <c r="E21" s="844" t="str">
        <f>$P$7</f>
        <v>Czechia</v>
      </c>
      <c r="F21" s="845"/>
      <c r="G21" s="845"/>
      <c r="H21" s="813">
        <f>SUMIFS($E$4:$E$9,$B$4:$B$9,$P$7,$D$4:$D$9,$P$4)+SUMIFS($G$4:$G$9,$B$4:$B$9,$P$4,$D$4:$D$9,$P$7)</f>
        <v>2</v>
      </c>
      <c r="I21" s="816">
        <f>SUMIFS($E$4:$E$9,$B$4:$B$9,$P$7,$D$4:$D$9,$P$5)+SUMIFS($G$4:$G$9,$B$4:$B$9,$P$5,$D$4:$D$9,$P$7)</f>
        <v>1</v>
      </c>
      <c r="J21" s="816">
        <f>SUMIFS($E$4:$E$9,$B$4:$B$9,$P$7,$D$4:$D$9,$P$6)+SUMIFS($G$4:$G$9,$B$4:$B$9,$P$6,$D$4:$D$9,$P$7)</f>
        <v>1</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Czechia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104</v>
      </c>
      <c r="P23" s="153" t="str">
        <f>$P$4</f>
        <v>Türkiye</v>
      </c>
      <c r="Q23" s="133">
        <f t="shared" ref="Q23:Q25" si="36">SUMIFS($H$4:$H$9,$B$4:$B$9,$P23,$D$4:$D$9,"&lt;&gt;"&amp;$P$26)+SUMIFS($I$4:$I$9,$B$4:$B$9,"&lt;&gt;"&amp;$P$26,$D$4:$D$9,$P23)</f>
        <v>3</v>
      </c>
      <c r="R23" s="133">
        <f t="shared" ref="R23:R25" si="37">S23-T23</f>
        <v>-1</v>
      </c>
      <c r="S23" s="133">
        <f t="shared" ref="S23:S25" si="38">SUMIFS($E$4:$E$9,$B$4:$B$9,$P23,$D$4:$D$9,"&lt;&gt;"&amp;$P$26)+SUMIFS($G$4:$G$9,$B$4:$B$9,"&lt;&gt;"&amp;$P$26,$D$4:$D$9,$P23)</f>
        <v>1</v>
      </c>
      <c r="T23" s="133">
        <f t="shared" ref="T23:T25" si="39">SUMIFS($G$4:$G$9,$B$4:$B$9,$P23,$D$4:$D$9,"&lt;&gt;"&amp;$P$26)+SUMIFS($E$4:$E$9,$B$4:$B$9,"&lt;&gt;"&amp;$P$26,$D$4:$D$9,$P23)</f>
        <v>2</v>
      </c>
      <c r="U23" s="133"/>
      <c r="V23" s="834">
        <f>Q23*FactorPts+(GDzero+R23)*FactorGD+S23*FactorFor</f>
        <v>30049010</v>
      </c>
      <c r="W23" s="133">
        <f t="shared" ref="W23:W25" si="40">RANK(V23,V$23:V$25,1)</f>
        <v>2</v>
      </c>
      <c r="X23" s="133">
        <f t="shared" ref="X23:X25" si="41">IF(AND($Q$4=$Q$5,$Q$4=$Q$7,$Q$4&lt;&gt;$Q$6),W23,0)</f>
        <v>0</v>
      </c>
      <c r="Y23" s="133" t="str">
        <f>IF(AND(V23=V24,V23&lt;&gt;V25),IF(AA23&gt;AA24,3,IF(AA23=AA24,1,0)),IF(AND(V23=V25,V23&lt;&gt;V24),IF(AB23&gt;AB25,3,IF(AB23=AB25,1,0)),""))</f>
        <v/>
      </c>
      <c r="Z23" s="133" t="str">
        <f t="shared" ref="Z23:Z25" si="42">IF(X23&gt;0,Y23,"")</f>
        <v/>
      </c>
      <c r="AA23" s="842">
        <f>$I$18</f>
        <v>1</v>
      </c>
      <c r="AB23" s="133">
        <f>$K$18</f>
        <v>0</v>
      </c>
      <c r="AC23" s="843"/>
      <c r="AD23" s="133">
        <f t="shared" ref="AD23:AD25" si="43">IF(AND($AF$16,$AD$4=$AD$5,$AD$4=$AD$7,$AD$4&lt;&gt;$AD$6),W23,0)</f>
        <v>0</v>
      </c>
      <c r="AE23" s="133" t="str">
        <f t="shared" ref="AE23:AE25" si="44">IF(AD23&gt;0,Y23,"")</f>
        <v/>
      </c>
    </row>
    <row r="24" ht="14.25" customHeight="1">
      <c r="B24" s="336"/>
      <c r="C24" s="133"/>
      <c r="O24" s="133" t="s">
        <v>105</v>
      </c>
      <c r="P24" s="153" t="str">
        <f>$P$5</f>
        <v>Georgia</v>
      </c>
      <c r="Q24" s="133">
        <f t="shared" si="36"/>
        <v>0</v>
      </c>
      <c r="R24" s="133">
        <f t="shared" si="37"/>
        <v>-2</v>
      </c>
      <c r="S24" s="133">
        <f t="shared" si="38"/>
        <v>0</v>
      </c>
      <c r="T24" s="133">
        <f t="shared" si="39"/>
        <v>2</v>
      </c>
      <c r="U24" s="133"/>
      <c r="V24" s="834">
        <f>Q24*FactorPts+(GDzero+R24)*FactorGD+S24*FactorFor</f>
        <v>48000</v>
      </c>
      <c r="W24" s="133">
        <f t="shared" si="40"/>
        <v>1</v>
      </c>
      <c r="X24" s="133">
        <f t="shared" si="41"/>
        <v>0</v>
      </c>
      <c r="Y24" s="133" t="str">
        <f>IF(AND(V24=V23,V24&lt;&gt;V25),IF(AA24&gt;AA23,3,IF(AA24=AA23,1,0)),IF(AND(V24=V25,V24&lt;&gt;V23),IF(AC24&gt;AC25,3,IF(AC24=AC25,1,0)),""))</f>
        <v/>
      </c>
      <c r="Z24" s="133" t="str">
        <f t="shared" si="42"/>
        <v/>
      </c>
      <c r="AA24" s="842">
        <f>$H$19</f>
        <v>0</v>
      </c>
      <c r="AB24" s="133"/>
      <c r="AC24" s="843">
        <f>$K$19</f>
        <v>0</v>
      </c>
      <c r="AD24" s="133">
        <f t="shared" si="43"/>
        <v>0</v>
      </c>
      <c r="AE24" s="133" t="str">
        <f t="shared" si="44"/>
        <v/>
      </c>
    </row>
    <row r="25" ht="14.25" customHeight="1">
      <c r="B25" s="336"/>
      <c r="C25" s="133"/>
      <c r="O25" s="133" t="s">
        <v>121</v>
      </c>
      <c r="P25" s="153" t="str">
        <f>$P$7</f>
        <v>Czechia</v>
      </c>
      <c r="Q25" s="133">
        <f t="shared" si="36"/>
        <v>6</v>
      </c>
      <c r="R25" s="133">
        <f t="shared" si="37"/>
        <v>3</v>
      </c>
      <c r="S25" s="133">
        <f t="shared" si="38"/>
        <v>3</v>
      </c>
      <c r="T25" s="133">
        <f t="shared" si="39"/>
        <v>0</v>
      </c>
      <c r="U25" s="133"/>
      <c r="V25" s="834">
        <f>Q25*FactorPts+(GDzero+R25)*FactorGD+S25*FactorFor</f>
        <v>60053030</v>
      </c>
      <c r="W25" s="133">
        <f t="shared" si="40"/>
        <v>3</v>
      </c>
      <c r="X25" s="133">
        <f t="shared" si="41"/>
        <v>0</v>
      </c>
      <c r="Y25" s="133" t="str">
        <f>IF(AND(V25=V23,V25&lt;&gt;V24),IF(AB25&gt;AB23,3,IF(AB25=AB23,1,0)),IF(AND(V25=V24,V25&lt;&gt;V23),IF(AC25&gt;AC24,3,IF(AC25=AC24,1,0)),""))</f>
        <v/>
      </c>
      <c r="Z25" s="133" t="str">
        <f t="shared" si="42"/>
        <v/>
      </c>
      <c r="AA25" s="842"/>
      <c r="AB25" s="133">
        <f>$H$21</f>
        <v>2</v>
      </c>
      <c r="AC25" s="843">
        <f>$I$21</f>
        <v>1</v>
      </c>
      <c r="AD25" s="133">
        <f t="shared" si="43"/>
        <v>0</v>
      </c>
      <c r="AE25" s="133" t="str">
        <f t="shared" si="44"/>
        <v/>
      </c>
    </row>
    <row r="26" ht="14.25" customHeight="1">
      <c r="B26" s="336"/>
      <c r="C26" s="133"/>
      <c r="O26" s="133"/>
      <c r="P26" s="848" t="str">
        <f>$P$6</f>
        <v>Portugal</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104</v>
      </c>
      <c r="P28" s="153" t="str">
        <f>$P$4</f>
        <v>Türkiye</v>
      </c>
      <c r="Q28" s="133">
        <f t="shared" ref="Q28:Q30" si="45">SUMIFS($H$4:$H$9,$B$4:$B$9,$P28,$D$4:$D$9,"&lt;&gt;"&amp;$P$31)+SUMIFS($I$4:$I$9,$B$4:$B$9,"&lt;&gt;"&amp;$P$31,$D$4:$D$9,$P28)</f>
        <v>0</v>
      </c>
      <c r="R28" s="133">
        <f t="shared" ref="R28:R30" si="46">S28-T28</f>
        <v>-3</v>
      </c>
      <c r="S28" s="133">
        <f t="shared" ref="S28:S30" si="47">SUMIFS($E$4:$E$9,$B$4:$B$9,$P28,$D$4:$D$9,"&lt;&gt;"&amp;$P$31)+SUMIFS($G$4:$G$9,$B$4:$B$9,"&lt;&gt;"&amp;$P$31,$D$4:$D$9,$P28)</f>
        <v>1</v>
      </c>
      <c r="T28" s="133">
        <f t="shared" ref="T28:T30" si="48">SUMIFS($G$4:$G$9,$B$4:$B$9,$P28,$D$4:$D$9,"&lt;&gt;"&amp;$P$31)+SUMIFS($E$4:$E$9,$B$4:$B$9,"&lt;&gt;"&amp;$P$31,$D$4:$D$9,$P28)</f>
        <v>4</v>
      </c>
      <c r="U28" s="133"/>
      <c r="V28" s="834">
        <f>Q28*FactorPts+(GDzero+R28)*FactorGD+S28*FactorFor</f>
        <v>47010</v>
      </c>
      <c r="W28" s="133">
        <f t="shared" ref="W28:W30" si="49">RANK(V28,V$28:V$30,1)</f>
        <v>1</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0</v>
      </c>
      <c r="AC28" s="843"/>
      <c r="AD28" s="133">
        <f t="shared" ref="AD28:AD30" si="52">IF(AND($AF$16,$AD$4=$AD$6,$AD$4=$AD$7,$AD$4&lt;&gt;$AD$5),W28,0)</f>
        <v>0</v>
      </c>
      <c r="AE28" s="133" t="str">
        <f t="shared" ref="AE28:AE30" si="53">IF(AD28&gt;0,Y28,"")</f>
        <v/>
      </c>
    </row>
    <row r="29" ht="14.25" customHeight="1">
      <c r="O29" s="133" t="s">
        <v>105</v>
      </c>
      <c r="P29" s="153" t="str">
        <f>$P$6</f>
        <v>Portugal</v>
      </c>
      <c r="Q29" s="133">
        <f t="shared" si="45"/>
        <v>4</v>
      </c>
      <c r="R29" s="133">
        <f t="shared" si="46"/>
        <v>1</v>
      </c>
      <c r="S29" s="133">
        <f t="shared" si="47"/>
        <v>3</v>
      </c>
      <c r="T29" s="133">
        <f t="shared" si="48"/>
        <v>2</v>
      </c>
      <c r="U29" s="133"/>
      <c r="V29" s="834">
        <f>Q29*FactorPts+(GDzero+R29)*FactorGD+S29*FactorFor</f>
        <v>40051030</v>
      </c>
      <c r="W29" s="133">
        <f t="shared" si="49"/>
        <v>2</v>
      </c>
      <c r="X29" s="133">
        <f t="shared" si="50"/>
        <v>0</v>
      </c>
      <c r="Y29" s="133" t="str">
        <f>IF(AND(V29=V28,V29&lt;&gt;V30),IF(AA29&gt;AA28,3,IF(AA29=AA28,1,0)),IF(AND(V29=V30,V29&lt;&gt;V28),IF(AC29&gt;AC30,3,IF(AC29=AC30,1,0)),""))</f>
        <v/>
      </c>
      <c r="Z29" s="133" t="str">
        <f t="shared" si="51"/>
        <v/>
      </c>
      <c r="AA29" s="842">
        <f>$H$20</f>
        <v>2</v>
      </c>
      <c r="AB29" s="133"/>
      <c r="AC29" s="843">
        <f>$K$20</f>
        <v>1</v>
      </c>
      <c r="AD29" s="133">
        <f t="shared" si="52"/>
        <v>0</v>
      </c>
      <c r="AE29" s="133" t="str">
        <f t="shared" si="53"/>
        <v/>
      </c>
    </row>
    <row r="30" ht="14.25" customHeight="1">
      <c r="O30" s="133" t="s">
        <v>121</v>
      </c>
      <c r="P30" s="153" t="str">
        <f>$P$7</f>
        <v>Czechia</v>
      </c>
      <c r="Q30" s="133">
        <f t="shared" si="45"/>
        <v>4</v>
      </c>
      <c r="R30" s="133">
        <f t="shared" si="46"/>
        <v>2</v>
      </c>
      <c r="S30" s="133">
        <f t="shared" si="47"/>
        <v>3</v>
      </c>
      <c r="T30" s="133">
        <f t="shared" si="48"/>
        <v>1</v>
      </c>
      <c r="U30" s="133"/>
      <c r="V30" s="834">
        <f>Q30*FactorPts+(GDzero+R30)*FactorGD+S30*FactorFor</f>
        <v>40052030</v>
      </c>
      <c r="W30" s="133">
        <f t="shared" si="49"/>
        <v>3</v>
      </c>
      <c r="X30" s="133">
        <f t="shared" si="50"/>
        <v>0</v>
      </c>
      <c r="Y30" s="133" t="str">
        <f>IF(AND(V30=V28,V30&lt;&gt;V29),IF(AB30&gt;AB28,3,IF(AB30=AB28,1,0)),IF(AND(V30=V29,V30&lt;&gt;V28),IF(AC30&gt;AC29,3,IF(AC30=AC29,1,0)),""))</f>
        <v/>
      </c>
      <c r="Z30" s="133" t="str">
        <f t="shared" si="51"/>
        <v/>
      </c>
      <c r="AA30" s="842"/>
      <c r="AB30" s="133">
        <f>$H$21</f>
        <v>2</v>
      </c>
      <c r="AC30" s="843">
        <f>$J$21</f>
        <v>1</v>
      </c>
      <c r="AD30" s="133">
        <f t="shared" si="52"/>
        <v>0</v>
      </c>
      <c r="AE30" s="133" t="str">
        <f t="shared" si="53"/>
        <v/>
      </c>
    </row>
    <row r="31" ht="14.25" customHeight="1">
      <c r="O31" s="133"/>
      <c r="P31" s="848" t="str">
        <f>$P$5</f>
        <v>Georgia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104</v>
      </c>
      <c r="P33" s="153" t="str">
        <f>$P$5</f>
        <v>Georgia</v>
      </c>
      <c r="Q33" s="133">
        <f t="shared" ref="Q33:Q35" si="54">SUMIFS($H$4:$H$9,$B$4:$B$9,$P33,$D$4:$D$9,"&lt;&gt;"&amp;$P$36)+SUMIFS($I$4:$I$9,$B$4:$B$9,"&lt;&gt;"&amp;$P$36,$D$4:$D$9,$P33)</f>
        <v>1</v>
      </c>
      <c r="R33" s="133">
        <f t="shared" ref="R33:R35" si="55">S33-T33</f>
        <v>-1</v>
      </c>
      <c r="S33" s="133">
        <f t="shared" ref="S33:S35" si="56">SUMIFS($E$4:$E$9,$B$4:$B$9,$P33,$D$4:$D$9,"&lt;&gt;"&amp;$P$36)+SUMIFS($G$4:$G$9,$B$4:$B$9,"&lt;&gt;"&amp;$P$36,$D$4:$D$9,$P33)</f>
        <v>1</v>
      </c>
      <c r="T33" s="133">
        <f t="shared" ref="T33:T35" si="57">SUMIFS($G$4:$G$9,$B$4:$B$9,$P33,$D$4:$D$9,"&lt;&gt;"&amp;$P$36)+SUMIFS($E$4:$E$9,$B$4:$B$9,"&lt;&gt;"&amp;$P$36,$D$4:$D$9,$P33)</f>
        <v>2</v>
      </c>
      <c r="U33" s="133"/>
      <c r="V33" s="834">
        <f>Q33*FactorPts+(GDzero+R33)*FactorGD+S33*FactorFor</f>
        <v>10049010</v>
      </c>
      <c r="W33" s="133">
        <f t="shared" ref="W33:W35" si="58">RANK(V33,V$33:V$35,1)</f>
        <v>1</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0</v>
      </c>
      <c r="AC33" s="843"/>
      <c r="AD33" s="133">
        <f t="shared" ref="AD33:AD35" si="61">IF(AND($AF$16,$AD$5=$AD$6,$AD$5=$AD$7,$AD$5&lt;&gt;$AD$4),W33,0)</f>
        <v>0</v>
      </c>
      <c r="AE33" s="133" t="str">
        <f t="shared" ref="AE33:AE35" si="62">IF(AD33&gt;0,Y33,"")</f>
        <v/>
      </c>
    </row>
    <row r="34" ht="14.25" customHeight="1">
      <c r="O34" s="133" t="s">
        <v>105</v>
      </c>
      <c r="P34" s="153" t="str">
        <f>$P$6</f>
        <v>Portugal</v>
      </c>
      <c r="Q34" s="133">
        <f t="shared" si="54"/>
        <v>2</v>
      </c>
      <c r="R34" s="133">
        <f t="shared" si="55"/>
        <v>0</v>
      </c>
      <c r="S34" s="133">
        <f t="shared" si="56"/>
        <v>2</v>
      </c>
      <c r="T34" s="133">
        <f t="shared" si="57"/>
        <v>2</v>
      </c>
      <c r="U34" s="133"/>
      <c r="V34" s="834">
        <f>Q34*FactorPts+(GDzero+R34)*FactorGD+S34*FactorFor</f>
        <v>20050020</v>
      </c>
      <c r="W34" s="133">
        <f t="shared" si="58"/>
        <v>2</v>
      </c>
      <c r="X34" s="133">
        <f t="shared" si="59"/>
        <v>0</v>
      </c>
      <c r="Y34" s="133" t="str">
        <f>IF(AND(V34=V33,V34&lt;&gt;V35),IF(AA34&gt;AA33,3,IF(AA34=AA33,1,0)),IF(AND(V34=V35,V34&lt;&gt;V33),IF(AC34&gt;AC35,3,IF(AC34=AC35,1,0)),""))</f>
        <v/>
      </c>
      <c r="Z34" s="133" t="str">
        <f t="shared" si="60"/>
        <v/>
      </c>
      <c r="AA34" s="842">
        <f>$I$20</f>
        <v>1</v>
      </c>
      <c r="AB34" s="133"/>
      <c r="AC34" s="843">
        <f>$K$20</f>
        <v>1</v>
      </c>
      <c r="AD34" s="133">
        <f t="shared" si="61"/>
        <v>0</v>
      </c>
      <c r="AE34" s="133" t="str">
        <f t="shared" si="62"/>
        <v/>
      </c>
    </row>
    <row r="35" ht="14.25" customHeight="1">
      <c r="O35" s="133" t="s">
        <v>121</v>
      </c>
      <c r="P35" s="153" t="str">
        <f>$P$7</f>
        <v>Czechia</v>
      </c>
      <c r="Q35" s="133">
        <f t="shared" si="54"/>
        <v>4</v>
      </c>
      <c r="R35" s="133">
        <f t="shared" si="55"/>
        <v>1</v>
      </c>
      <c r="S35" s="133">
        <f t="shared" si="56"/>
        <v>2</v>
      </c>
      <c r="T35" s="133">
        <f t="shared" si="57"/>
        <v>1</v>
      </c>
      <c r="U35" s="133"/>
      <c r="V35" s="834">
        <f>Q35*FactorPts+(GDzero+R35)*FactorGD+S35*FactorFor</f>
        <v>40051020</v>
      </c>
      <c r="W35" s="133">
        <f t="shared" si="58"/>
        <v>3</v>
      </c>
      <c r="X35" s="133">
        <f t="shared" si="59"/>
        <v>0</v>
      </c>
      <c r="Y35" s="133" t="str">
        <f>IF(AND(V35=V33,V35&lt;&gt;V34),IF(AB35&gt;AB33,3,IF(AB35=AB33,1,0)),IF(AND(V35=V34,V35&lt;&gt;V33),IF(AC35&gt;AC34,3,IF(AC35=AC34,1,0)),""))</f>
        <v/>
      </c>
      <c r="Z35" s="133" t="str">
        <f t="shared" si="60"/>
        <v/>
      </c>
      <c r="AA35" s="852"/>
      <c r="AB35" s="853">
        <f>$I$21</f>
        <v>1</v>
      </c>
      <c r="AC35" s="854">
        <f>$J$21</f>
        <v>1</v>
      </c>
      <c r="AD35" s="133">
        <f t="shared" si="61"/>
        <v>0</v>
      </c>
      <c r="AE35" s="133" t="str">
        <f t="shared" si="62"/>
        <v/>
      </c>
    </row>
    <row r="36" ht="14.25" customHeight="1">
      <c r="O36" s="133"/>
      <c r="P36" s="848" t="str">
        <f>$P$4</f>
        <v>Türkiye</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cp:coreProperties>
</file>