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dlis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1" l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X21" i="1" l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H53" i="1"/>
  <c r="H49" i="1"/>
  <c r="H45" i="1"/>
  <c r="H41" i="1"/>
  <c r="H33" i="1"/>
  <c r="H29" i="1"/>
  <c r="H25" i="1"/>
  <c r="H21" i="1"/>
  <c r="H17" i="1"/>
  <c r="H13" i="1"/>
  <c r="H9" i="1"/>
  <c r="H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G21" i="1"/>
  <c r="F21" i="1"/>
  <c r="E21" i="1"/>
  <c r="D21" i="1"/>
  <c r="C21" i="1"/>
  <c r="B21" i="1"/>
  <c r="A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G53" i="1"/>
  <c r="F53" i="1"/>
  <c r="E53" i="1"/>
  <c r="D53" i="1"/>
  <c r="C53" i="1"/>
  <c r="B53" i="1"/>
  <c r="A53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G49" i="1"/>
  <c r="F49" i="1"/>
  <c r="E49" i="1"/>
  <c r="D49" i="1"/>
  <c r="C49" i="1"/>
  <c r="B49" i="1"/>
  <c r="A49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G45" i="1"/>
  <c r="F45" i="1"/>
  <c r="E45" i="1"/>
  <c r="D45" i="1"/>
  <c r="C45" i="1"/>
  <c r="B45" i="1"/>
  <c r="A45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G41" i="1"/>
  <c r="F41" i="1"/>
  <c r="E41" i="1"/>
  <c r="D41" i="1"/>
  <c r="C41" i="1"/>
  <c r="B41" i="1"/>
  <c r="A41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G33" i="1"/>
  <c r="F33" i="1"/>
  <c r="E33" i="1"/>
  <c r="D33" i="1"/>
  <c r="C33" i="1"/>
  <c r="B33" i="1"/>
  <c r="A33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G29" i="1"/>
  <c r="F29" i="1"/>
  <c r="E29" i="1"/>
  <c r="D29" i="1"/>
  <c r="C29" i="1"/>
  <c r="B29" i="1"/>
  <c r="A29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G25" i="1"/>
  <c r="F25" i="1"/>
  <c r="E25" i="1"/>
  <c r="D25" i="1"/>
  <c r="C25" i="1"/>
  <c r="B25" i="1"/>
  <c r="A25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F17" i="1"/>
  <c r="E17" i="1"/>
  <c r="D17" i="1"/>
  <c r="C17" i="1"/>
  <c r="B17" i="1"/>
  <c r="A17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G13" i="1"/>
  <c r="F13" i="1"/>
  <c r="E13" i="1"/>
  <c r="D13" i="1"/>
  <c r="C13" i="1"/>
  <c r="B13" i="1"/>
  <c r="A13" i="1"/>
  <c r="U9" i="1"/>
  <c r="T9" i="1"/>
  <c r="S9" i="1"/>
  <c r="R9" i="1"/>
  <c r="Q9" i="1"/>
  <c r="P9" i="1"/>
  <c r="O9" i="1"/>
  <c r="N9" i="1"/>
  <c r="M9" i="1"/>
  <c r="L9" i="1"/>
  <c r="K9" i="1"/>
  <c r="J9" i="1"/>
  <c r="I9" i="1"/>
  <c r="G9" i="1"/>
  <c r="F9" i="1"/>
  <c r="E9" i="1"/>
  <c r="D9" i="1"/>
  <c r="C9" i="1"/>
  <c r="B9" i="1"/>
  <c r="A9" i="1"/>
  <c r="U5" i="1"/>
  <c r="T5" i="1"/>
  <c r="S5" i="1"/>
  <c r="R5" i="1"/>
  <c r="Q5" i="1"/>
  <c r="P5" i="1"/>
  <c r="O5" i="1"/>
  <c r="N5" i="1"/>
  <c r="M5" i="1"/>
  <c r="L5" i="1"/>
  <c r="K5" i="1"/>
  <c r="J5" i="1"/>
  <c r="I5" i="1"/>
  <c r="G5" i="1" l="1"/>
  <c r="F5" i="1"/>
  <c r="E5" i="1"/>
  <c r="D5" i="1"/>
  <c r="C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5" i="1"/>
  <c r="A5" i="1"/>
  <c r="U54" i="1"/>
  <c r="T54" i="1"/>
  <c r="S54" i="1"/>
  <c r="R54" i="1"/>
  <c r="Q54" i="1"/>
  <c r="P54" i="1"/>
  <c r="O54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4" i="1"/>
  <c r="T34" i="1"/>
  <c r="S34" i="1"/>
  <c r="R34" i="1"/>
  <c r="Q34" i="1"/>
  <c r="P34" i="1"/>
  <c r="O34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18" i="1"/>
  <c r="T18" i="1"/>
  <c r="S18" i="1"/>
  <c r="R18" i="1"/>
  <c r="Q18" i="1"/>
  <c r="P18" i="1"/>
  <c r="O18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O10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N54" i="1"/>
  <c r="M54" i="1"/>
  <c r="L54" i="1"/>
  <c r="K54" i="1"/>
  <c r="J54" i="1"/>
  <c r="I54" i="1"/>
  <c r="H54" i="1"/>
  <c r="N52" i="1"/>
  <c r="M52" i="1"/>
  <c r="L52" i="1"/>
  <c r="K52" i="1"/>
  <c r="J52" i="1"/>
  <c r="I52" i="1"/>
  <c r="H52" i="1"/>
  <c r="N51" i="1"/>
  <c r="M51" i="1"/>
  <c r="L51" i="1"/>
  <c r="K51" i="1"/>
  <c r="J51" i="1"/>
  <c r="I51" i="1"/>
  <c r="H51" i="1"/>
  <c r="N50" i="1"/>
  <c r="M50" i="1"/>
  <c r="L50" i="1"/>
  <c r="K50" i="1"/>
  <c r="J50" i="1"/>
  <c r="I50" i="1"/>
  <c r="H50" i="1"/>
  <c r="N48" i="1"/>
  <c r="M48" i="1"/>
  <c r="L48" i="1"/>
  <c r="K48" i="1"/>
  <c r="J48" i="1"/>
  <c r="I48" i="1"/>
  <c r="H48" i="1"/>
  <c r="N47" i="1"/>
  <c r="M47" i="1"/>
  <c r="L47" i="1"/>
  <c r="K47" i="1"/>
  <c r="J47" i="1"/>
  <c r="I47" i="1"/>
  <c r="H47" i="1"/>
  <c r="N46" i="1"/>
  <c r="M46" i="1"/>
  <c r="L46" i="1"/>
  <c r="K46" i="1"/>
  <c r="J46" i="1"/>
  <c r="I46" i="1"/>
  <c r="H46" i="1"/>
  <c r="N44" i="1"/>
  <c r="M44" i="1"/>
  <c r="L44" i="1"/>
  <c r="K44" i="1"/>
  <c r="J44" i="1"/>
  <c r="I44" i="1"/>
  <c r="H44" i="1"/>
  <c r="N43" i="1"/>
  <c r="M43" i="1"/>
  <c r="L43" i="1"/>
  <c r="K43" i="1"/>
  <c r="J43" i="1"/>
  <c r="I43" i="1"/>
  <c r="H43" i="1"/>
  <c r="N42" i="1"/>
  <c r="M42" i="1"/>
  <c r="L42" i="1"/>
  <c r="K42" i="1"/>
  <c r="J42" i="1"/>
  <c r="I42" i="1"/>
  <c r="H42" i="1"/>
  <c r="N40" i="1"/>
  <c r="M40" i="1"/>
  <c r="L40" i="1"/>
  <c r="K40" i="1"/>
  <c r="J40" i="1"/>
  <c r="I40" i="1"/>
  <c r="H40" i="1"/>
  <c r="N39" i="1"/>
  <c r="M39" i="1"/>
  <c r="L39" i="1"/>
  <c r="K39" i="1"/>
  <c r="J39" i="1"/>
  <c r="I39" i="1"/>
  <c r="H39" i="1"/>
  <c r="N34" i="1"/>
  <c r="M34" i="1"/>
  <c r="L34" i="1"/>
  <c r="K34" i="1"/>
  <c r="J34" i="1"/>
  <c r="I34" i="1"/>
  <c r="H34" i="1"/>
  <c r="N32" i="1"/>
  <c r="M32" i="1"/>
  <c r="L32" i="1"/>
  <c r="K32" i="1"/>
  <c r="J32" i="1"/>
  <c r="I32" i="1"/>
  <c r="H32" i="1"/>
  <c r="N31" i="1"/>
  <c r="M31" i="1"/>
  <c r="L31" i="1"/>
  <c r="K31" i="1"/>
  <c r="J31" i="1"/>
  <c r="I31" i="1"/>
  <c r="H31" i="1"/>
  <c r="N30" i="1"/>
  <c r="M30" i="1"/>
  <c r="L30" i="1"/>
  <c r="K30" i="1"/>
  <c r="J30" i="1"/>
  <c r="I30" i="1"/>
  <c r="H30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N24" i="1"/>
  <c r="M24" i="1"/>
  <c r="L24" i="1"/>
  <c r="K24" i="1"/>
  <c r="J24" i="1"/>
  <c r="I24" i="1"/>
  <c r="H24" i="1"/>
  <c r="N23" i="1"/>
  <c r="M23" i="1"/>
  <c r="L23" i="1"/>
  <c r="K23" i="1"/>
  <c r="J23" i="1"/>
  <c r="I23" i="1"/>
  <c r="H23" i="1"/>
  <c r="N18" i="1"/>
  <c r="M18" i="1"/>
  <c r="L18" i="1"/>
  <c r="K18" i="1"/>
  <c r="J18" i="1"/>
  <c r="I18" i="1"/>
  <c r="H18" i="1"/>
  <c r="N16" i="1"/>
  <c r="M16" i="1"/>
  <c r="L16" i="1"/>
  <c r="K16" i="1"/>
  <c r="J16" i="1"/>
  <c r="I16" i="1"/>
  <c r="H16" i="1"/>
  <c r="N15" i="1"/>
  <c r="M15" i="1"/>
  <c r="L15" i="1"/>
  <c r="K15" i="1"/>
  <c r="J15" i="1"/>
  <c r="I15" i="1"/>
  <c r="H15" i="1"/>
  <c r="N14" i="1"/>
  <c r="M14" i="1"/>
  <c r="L14" i="1"/>
  <c r="K14" i="1"/>
  <c r="J14" i="1"/>
  <c r="I14" i="1"/>
  <c r="H14" i="1"/>
  <c r="N12" i="1"/>
  <c r="M12" i="1"/>
  <c r="L12" i="1"/>
  <c r="K12" i="1"/>
  <c r="J12" i="1"/>
  <c r="I12" i="1"/>
  <c r="H12" i="1"/>
  <c r="N11" i="1"/>
  <c r="M11" i="1"/>
  <c r="L11" i="1"/>
  <c r="K11" i="1"/>
  <c r="J11" i="1"/>
  <c r="I11" i="1"/>
  <c r="H11" i="1"/>
  <c r="N10" i="1"/>
  <c r="M10" i="1"/>
  <c r="L10" i="1"/>
  <c r="K10" i="1"/>
  <c r="J10" i="1"/>
  <c r="I10" i="1"/>
  <c r="H10" i="1"/>
  <c r="N8" i="1"/>
  <c r="M8" i="1"/>
  <c r="L8" i="1"/>
  <c r="K8" i="1"/>
  <c r="J8" i="1"/>
  <c r="I8" i="1"/>
  <c r="H8" i="1"/>
  <c r="N7" i="1"/>
  <c r="M7" i="1"/>
  <c r="L7" i="1"/>
  <c r="K7" i="1"/>
  <c r="J7" i="1"/>
  <c r="I7" i="1"/>
  <c r="H7" i="1"/>
  <c r="N6" i="1"/>
  <c r="M6" i="1"/>
  <c r="L6" i="1"/>
  <c r="K6" i="1"/>
  <c r="J6" i="1"/>
  <c r="I6" i="1"/>
  <c r="H6" i="1"/>
  <c r="G54" i="1"/>
  <c r="G52" i="1"/>
  <c r="G51" i="1"/>
  <c r="G50" i="1"/>
  <c r="G48" i="1"/>
  <c r="G47" i="1"/>
  <c r="G46" i="1"/>
  <c r="G44" i="1"/>
  <c r="G43" i="1"/>
  <c r="G42" i="1"/>
  <c r="G40" i="1"/>
  <c r="G39" i="1"/>
  <c r="G34" i="1"/>
  <c r="G32" i="1"/>
  <c r="G31" i="1"/>
  <c r="G30" i="1"/>
  <c r="G28" i="1"/>
  <c r="G27" i="1"/>
  <c r="G26" i="1"/>
  <c r="G24" i="1"/>
  <c r="G23" i="1"/>
  <c r="G18" i="1"/>
  <c r="G16" i="1"/>
  <c r="G15" i="1"/>
  <c r="G14" i="1"/>
  <c r="G12" i="1"/>
  <c r="G11" i="1"/>
  <c r="G10" i="1"/>
  <c r="G8" i="1"/>
  <c r="G7" i="1"/>
  <c r="G6" i="1"/>
  <c r="F54" i="1"/>
  <c r="E54" i="1"/>
  <c r="D54" i="1"/>
  <c r="C54" i="1"/>
  <c r="B54" i="1"/>
  <c r="A54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0" i="1"/>
  <c r="E40" i="1"/>
  <c r="D40" i="1"/>
  <c r="C40" i="1"/>
  <c r="B40" i="1"/>
  <c r="A40" i="1"/>
  <c r="F39" i="1"/>
  <c r="E39" i="1"/>
  <c r="D39" i="1"/>
  <c r="C39" i="1"/>
  <c r="B39" i="1"/>
  <c r="A39" i="1"/>
  <c r="F34" i="1"/>
  <c r="F32" i="1"/>
  <c r="F31" i="1"/>
  <c r="F30" i="1"/>
  <c r="F28" i="1"/>
  <c r="F27" i="1"/>
  <c r="F26" i="1"/>
  <c r="F24" i="1"/>
  <c r="F23" i="1"/>
  <c r="F18" i="1"/>
  <c r="F16" i="1"/>
  <c r="F15" i="1"/>
  <c r="F14" i="1"/>
  <c r="F12" i="1"/>
  <c r="F11" i="1"/>
  <c r="F10" i="1"/>
  <c r="F8" i="1"/>
  <c r="F7" i="1"/>
  <c r="F6" i="1"/>
  <c r="B34" i="1"/>
  <c r="B32" i="1"/>
  <c r="B31" i="1"/>
  <c r="B30" i="1"/>
  <c r="B28" i="1"/>
  <c r="B27" i="1"/>
  <c r="B26" i="1"/>
  <c r="B24" i="1"/>
  <c r="B23" i="1"/>
  <c r="B18" i="1"/>
  <c r="B16" i="1"/>
  <c r="B15" i="1"/>
  <c r="B14" i="1"/>
  <c r="B12" i="1"/>
  <c r="B11" i="1"/>
  <c r="B10" i="1"/>
  <c r="B8" i="1"/>
  <c r="B7" i="1"/>
  <c r="B6" i="1"/>
  <c r="C34" i="1"/>
  <c r="C32" i="1"/>
  <c r="C31" i="1"/>
  <c r="C30" i="1"/>
  <c r="C28" i="1"/>
  <c r="C27" i="1"/>
  <c r="C26" i="1"/>
  <c r="C24" i="1"/>
  <c r="C23" i="1"/>
  <c r="C18" i="1"/>
  <c r="C16" i="1"/>
  <c r="C15" i="1"/>
  <c r="C14" i="1"/>
  <c r="C12" i="1"/>
  <c r="C11" i="1"/>
  <c r="C10" i="1"/>
  <c r="C8" i="1"/>
  <c r="C7" i="1"/>
  <c r="C6" i="1"/>
  <c r="E34" i="1"/>
  <c r="E32" i="1"/>
  <c r="E31" i="1"/>
  <c r="E30" i="1"/>
  <c r="E28" i="1"/>
  <c r="E27" i="1"/>
  <c r="E26" i="1"/>
  <c r="E24" i="1"/>
  <c r="E23" i="1"/>
  <c r="E18" i="1"/>
  <c r="E16" i="1"/>
  <c r="E15" i="1"/>
  <c r="E14" i="1"/>
  <c r="E12" i="1"/>
  <c r="E11" i="1"/>
  <c r="E10" i="1"/>
  <c r="E8" i="1"/>
  <c r="E7" i="1"/>
  <c r="E6" i="1"/>
  <c r="D34" i="1"/>
  <c r="D32" i="1"/>
  <c r="D31" i="1"/>
  <c r="D30" i="1"/>
  <c r="D28" i="1"/>
  <c r="D27" i="1"/>
  <c r="D26" i="1"/>
  <c r="D24" i="1"/>
  <c r="D23" i="1"/>
  <c r="D18" i="1"/>
  <c r="D16" i="1"/>
  <c r="D15" i="1"/>
  <c r="D14" i="1"/>
  <c r="D12" i="1"/>
  <c r="D11" i="1"/>
  <c r="D10" i="1"/>
  <c r="D8" i="1"/>
  <c r="D7" i="1"/>
  <c r="D6" i="1"/>
  <c r="A34" i="1"/>
  <c r="A32" i="1"/>
  <c r="A31" i="1"/>
  <c r="A30" i="1"/>
  <c r="A28" i="1"/>
  <c r="A27" i="1"/>
  <c r="A26" i="1"/>
  <c r="A24" i="1"/>
  <c r="A23" i="1"/>
  <c r="A18" i="1"/>
  <c r="A16" i="1"/>
  <c r="A15" i="1"/>
  <c r="A14" i="1"/>
  <c r="A12" i="1"/>
  <c r="A11" i="1"/>
  <c r="A10" i="1"/>
  <c r="A8" i="1"/>
  <c r="A7" i="1"/>
  <c r="A6" i="1"/>
</calcChain>
</file>

<file path=xl/sharedStrings.xml><?xml version="1.0" encoding="utf-8"?>
<sst xmlns="http://schemas.openxmlformats.org/spreadsheetml/2006/main" count="2" uniqueCount="2">
  <si>
    <t>Input Name Below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</si>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</sst>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workbookViewId="0">
      <selection activeCell="A2" sqref="A2"/>
    </sheetView>
  </sheetViews>
  <sheetFormatPr defaultRowHeight="14.4" x14ac:dyDescent="0.3"/>
  <cols>
    <col min="1" max="1" width="18.44140625" customWidth="1"/>
    <col min="2" max="2" width="16.44140625" bestFit="1" customWidth="1"/>
    <col min="3" max="3" width="13.5546875" bestFit="1" customWidth="1"/>
    <col min="4" max="5" width="13.88671875" bestFit="1" customWidth="1"/>
    <col min="6" max="6" width="13.6640625" customWidth="1"/>
    <col min="8" max="8" width="10.109375" customWidth="1"/>
    <col min="23" max="23" width="11.6640625" bestFit="1" customWidth="1"/>
    <col min="24" max="24" width="11.33203125" customWidth="1"/>
  </cols>
  <sheetData>
    <row r="1" spans="1:24" x14ac:dyDescent="0.3">
      <c r="A1" t="s">
        <v>0</v>
      </c>
    </row>
    <row r="2" spans="1:24" x14ac:dyDescent="0.3">
      <c r="A2" s="1" t="s">
        <v>1</v>
      </c>
    </row>
    <row r="3" spans="1:24" x14ac:dyDescent="0.3">
      <c r="A3" t="str">
        <f>CONCATENATE(LOWER($A$2),"@123")</f>
        <v>john@123</v>
      </c>
      <c r="B3" t="str">
        <f>CONCATENATE(LOWER($A$2),"@@123")</f>
        <v>john@@123</v>
      </c>
      <c r="C3" t="str">
        <f>CONCATENATE(LOWER($A$2),"-123")</f>
        <v>john-123</v>
      </c>
      <c r="D3" t="str">
        <f>CONCATENATE(LOWER($A$2),"#123")</f>
        <v>john#123</v>
      </c>
      <c r="E3" t="str">
        <f>CONCATENATE(LOWER($A$2),"_123")</f>
        <v>john_123</v>
      </c>
      <c r="F3" t="str">
        <f>CONCATENATE(LOWER($A$2),"&amp;123")</f>
        <v>john&amp;123</v>
      </c>
      <c r="G3" t="str">
        <f>CONCATENATE(LOWER($A$2),"^123")</f>
        <v>john^123</v>
      </c>
      <c r="H3" t="str">
        <f>CONCATENATE(LOWER(LEFT($A$2,4)),"@123")</f>
        <v>john@123</v>
      </c>
      <c r="I3" t="str">
        <f>CONCATENATE(LOWER(LEFT($A$2,4)),"@@123")</f>
        <v>john@@123</v>
      </c>
      <c r="J3" t="str">
        <f>CONCATENATE(LOWER(LEFT($A$2,4)),"-123")</f>
        <v>john-123</v>
      </c>
      <c r="K3" t="str">
        <f>CONCATENATE(LOWER(LEFT($A$2,4)),"#123")</f>
        <v>john#123</v>
      </c>
      <c r="L3" t="str">
        <f>CONCATENATE(LOWER(LEFT($A$2,4)),"_123")</f>
        <v>john_123</v>
      </c>
      <c r="M3" t="str">
        <f>CONCATENATE(LOWER(LEFT($A$2,4)),"&amp;123")</f>
        <v>john&amp;123</v>
      </c>
      <c r="N3" t="str">
        <f>CONCATENATE(LOWER(LEFT($A$2,4)),"^123")</f>
        <v>john^123</v>
      </c>
      <c r="O3" t="str">
        <f>CONCATENATE(LOWER(LEFT($A$2,3)),"@123")</f>
        <v>joh@123</v>
      </c>
      <c r="P3" t="str">
        <f>CONCATENATE(LOWER(LEFT($A$2,3)),"@@123")</f>
        <v>joh@@123</v>
      </c>
      <c r="Q3" t="str">
        <f>CONCATENATE(LOWER(LEFT($A$2,3)),"-123")</f>
        <v>joh-123</v>
      </c>
      <c r="R3" t="str">
        <f>CONCATENATE(LOWER(LEFT($A$2,3)),"#123")</f>
        <v>joh#123</v>
      </c>
      <c r="S3" t="str">
        <f>CONCATENATE(LOWER(LEFT($A$2,3)),"_123")</f>
        <v>joh_123</v>
      </c>
      <c r="T3" t="str">
        <f>CONCATENATE(LOWER(LEFT($A$2,3)),"&amp;123")</f>
        <v>joh&amp;123</v>
      </c>
      <c r="U3" t="str">
        <f>CONCATENATE(LOWER(LEFT($A$2,3)),"^123")</f>
        <v>joh^123</v>
      </c>
      <c r="V3" t="str">
        <f>CONCATENATE(LOWER($A$2),".123")</f>
        <v>john.123</v>
      </c>
      <c r="W3" t="str">
        <f>CONCATENATE(LOWER(LEFT($A$2,4)),".123")</f>
        <v>john.123</v>
      </c>
      <c r="X3" t="str">
        <f>CONCATENATE(LOWER(LEFT($A$2,3)),".123")</f>
        <v>joh.123</v>
      </c>
    </row>
    <row r="4" spans="1:24" x14ac:dyDescent="0.3">
      <c r="A4" t="str">
        <f>CONCATENATE(PROPER($A$2),"@123")</f>
        <v>John@123</v>
      </c>
      <c r="B4" t="str">
        <f>CONCATENATE(PROPER($A$2),"@@123")</f>
        <v>John@@123</v>
      </c>
      <c r="C4" t="str">
        <f>CONCATENATE(PROPER($A$2),"-123")</f>
        <v>John-123</v>
      </c>
      <c r="D4" t="str">
        <f>CONCATENATE(PROPER($A$2),"#123")</f>
        <v>John#123</v>
      </c>
      <c r="E4" t="str">
        <f>CONCATENATE(PROPER($A$2),"_123")</f>
        <v>John_123</v>
      </c>
      <c r="F4" t="str">
        <f>CONCATENATE(PROPER($A$2),"&amp;123")</f>
        <v>John&amp;123</v>
      </c>
      <c r="G4" t="str">
        <f>CONCATENATE(PROPER($A$2),"^123")</f>
        <v>John^123</v>
      </c>
      <c r="H4" t="str">
        <f>CONCATENATE(PROPER(LEFT($A$2,4)),"@123")</f>
        <v>John@123</v>
      </c>
      <c r="I4" t="str">
        <f>CONCATENATE(PROPER(LEFT($A$2,4)),"@@123")</f>
        <v>John@@123</v>
      </c>
      <c r="J4" t="str">
        <f>CONCATENATE(PROPER(LEFT($A$2,4)),"-123")</f>
        <v>John-123</v>
      </c>
      <c r="K4" t="str">
        <f>CONCATENATE(PROPER(LEFT($A$2,4)),"#123")</f>
        <v>John#123</v>
      </c>
      <c r="L4" t="str">
        <f>CONCATENATE(PROPER(LEFT($A$2,4)),"_123")</f>
        <v>John_123</v>
      </c>
      <c r="M4" t="str">
        <f>CONCATENATE(PROPER(LEFT($A$2,4)),"&amp;123")</f>
        <v>John&amp;123</v>
      </c>
      <c r="N4" t="str">
        <f>CONCATENATE(PROPER(LEFT($A$2,4)),"^123")</f>
        <v>John^123</v>
      </c>
      <c r="O4" t="str">
        <f>CONCATENATE(PROPER(LEFT($A$2,3)),"@123")</f>
        <v>Joh@123</v>
      </c>
      <c r="P4" t="str">
        <f>CONCATENATE(PROPER(LEFT($A$2,3)),"@@123")</f>
        <v>Joh@@123</v>
      </c>
      <c r="Q4" t="str">
        <f>CONCATENATE(PROPER(LEFT($A$2,3)),"-123")</f>
        <v>Joh-123</v>
      </c>
      <c r="R4" t="str">
        <f>CONCATENATE(PROPER(LEFT($A$2,3)),"#123")</f>
        <v>Joh#123</v>
      </c>
      <c r="S4" t="str">
        <f>CONCATENATE(PROPER(LEFT($A$2,3)),"_123")</f>
        <v>Joh_123</v>
      </c>
      <c r="T4" t="str">
        <f>CONCATENATE(PROPER(LEFT($A$2,3)),"&amp;123")</f>
        <v>Joh&amp;123</v>
      </c>
      <c r="U4" t="str">
        <f>CONCATENATE(PROPER(LEFT($A$2,3)),"^123")</f>
        <v>Joh^123</v>
      </c>
      <c r="V4" t="str">
        <f>CONCATENATE(PROPER($A$2),".123")</f>
        <v>John.123</v>
      </c>
      <c r="W4" t="str">
        <f>CONCATENATE(PROPER(LEFT($A$2,4)),".123")</f>
        <v>John.123</v>
      </c>
      <c r="X4" t="str">
        <f>CONCATENATE(PROPER(LEFT($A$2,3)),".123")</f>
        <v>Joh.123</v>
      </c>
    </row>
    <row r="5" spans="1:24" x14ac:dyDescent="0.3">
      <c r="A5" t="str">
        <f>CONCATENATE(LOWER(LEFT($A$2,1)),UPPER(RIGHT(A$2,LEN(A$2)-1)),"@123")</f>
        <v>jOHN@123</v>
      </c>
      <c r="B5" t="str">
        <f>CONCATENATE(LOWER(LEFT($A$2,1)),UPPER(RIGHT($A$2,LEN($A$2)-1)),"@@123")</f>
        <v>jOHN@@123</v>
      </c>
      <c r="C5" t="str">
        <f>CONCATENATE(LOWER(LEFT($A$2,1)),UPPER(RIGHT($A$2,LEN($A$2)-1)),"-123")</f>
        <v>jOHN-123</v>
      </c>
      <c r="D5" t="str">
        <f>CONCATENATE(LOWER(LEFT($A$2,1)),UPPER(RIGHT($A$2,LEN($A$2)-1)),"#123")</f>
        <v>jOHN#123</v>
      </c>
      <c r="E5" t="str">
        <f>CONCATENATE(LOWER(LEFT($A$2,1)),UPPER(RIGHT($A$2,LEN($A$2)-1)),"_123")</f>
        <v>jOHN_123</v>
      </c>
      <c r="F5" t="str">
        <f>CONCATENATE(LOWER(LEFT($A$2,1)),UPPER(RIGHT($A$2,LEN($A$2)-1)),"&amp;123")</f>
        <v>jOHN&amp;123</v>
      </c>
      <c r="G5" t="str">
        <f t="shared" ref="G5" si="0">CONCATENATE(LOWER(LEFT($A$2,1)),UPPER(RIGHT($A$2,LEN($A$2)-1)),"^123")</f>
        <v>jOHN^123</v>
      </c>
      <c r="H5" t="str">
        <f>CONCATENATE(LOWER(LEFT($A$2,1)),LEFT(UPPER(RIGHT($A$2,LEN($A$2)-1)),3),"@123")</f>
        <v>jOHN@123</v>
      </c>
      <c r="I5" t="str">
        <f>CONCATENATE(LOWER(LEFT($A$2,1)),LEFT(UPPER(RIGHT($A$2,LEN($A$2)-1)),3),"@@123")</f>
        <v>jOHN@@123</v>
      </c>
      <c r="J5" t="str">
        <f>CONCATENATE(LOWER(LEFT($A$2,1)),LEFT(UPPER(RIGHT($A$2,LEN($A$2)-1)),3),"-123")</f>
        <v>jOHN-123</v>
      </c>
      <c r="K5" t="str">
        <f>CONCATENATE(LOWER(LEFT($A$2,1)),LEFT(UPPER(RIGHT($A$2,LEN($A$2)-1)),3),"#123")</f>
        <v>jOHN#123</v>
      </c>
      <c r="L5" t="str">
        <f>CONCATENATE(LOWER(LEFT($A$2,1)),LEFT(UPPER(RIGHT($A$2,LEN($A$2)-1)),3),"_123")</f>
        <v>jOHN_123</v>
      </c>
      <c r="M5" t="str">
        <f>CONCATENATE(LOWER(LEFT($A$2,1)),LEFT(UPPER(RIGHT($A$2,LEN($A$2)-1)),3),"&amp;123")</f>
        <v>jOHN&amp;123</v>
      </c>
      <c r="N5" t="str">
        <f>CONCATENATE(LOWER(LEFT($A$2,1)),LEFT(UPPER(RIGHT($A$2,LEN($A$2)-1)),3),"^123")</f>
        <v>jOHN^123</v>
      </c>
      <c r="O5" t="str">
        <f>CONCATENATE(LOWER(LEFT($A$2,1)),LEFT(UPPER(RIGHT($A$2,LEN($A$2)-1)),3),"@123")</f>
        <v>jOHN@123</v>
      </c>
      <c r="P5" t="str">
        <f>CONCATENATE(LOWER(LEFT($A$2,1)),LEFT(UPPER(RIGHT($A$2,LEN($A$2)-1)),2),"@@123")</f>
        <v>jOH@@123</v>
      </c>
      <c r="Q5" t="str">
        <f>CONCATENATE(LOWER(LEFT($A$2,1)),LEFT(UPPER(RIGHT($A$2,LEN($A$2)-1)),2),"-123")</f>
        <v>jOH-123</v>
      </c>
      <c r="R5" t="str">
        <f>CONCATENATE(LOWER(LEFT($A$2,1)),LEFT(UPPER(RIGHT($A$2,LEN($A$2)-1)),2),"#123")</f>
        <v>jOH#123</v>
      </c>
      <c r="S5" t="str">
        <f>CONCATENATE(LOWER(LEFT($A$2,1)),LEFT(UPPER(RIGHT($A$2,LEN($A$2)-1)),2),"_123")</f>
        <v>jOH_123</v>
      </c>
      <c r="T5" t="str">
        <f>CONCATENATE(LOWER(LEFT($A$2,1)),LEFT(UPPER(RIGHT($A$2,LEN($A$2)-1)),2),"&amp;123")</f>
        <v>jOH&amp;123</v>
      </c>
      <c r="U5" t="str">
        <f>CONCATENATE(LOWER(LEFT($A$2,1)),LEFT(UPPER(RIGHT($A$2,LEN($A$2)-1)),2),"^123")</f>
        <v>jOH^123</v>
      </c>
      <c r="V5" t="str">
        <f>CONCATENATE(LOWER(LEFT($A$2,1)),UPPER(RIGHT(A$2,LEN(A$2)-1)),".123")</f>
        <v>jOHN.123</v>
      </c>
      <c r="W5" t="str">
        <f>CONCATENATE(LOWER(LEFT($A$2,1)),LEFT(UPPER(RIGHT($A$2,LEN($A$2)-1)),3),".123")</f>
        <v>jOHN.123</v>
      </c>
      <c r="X5" t="str">
        <f>CONCATENATE(LOWER(LEFT($A$2,1)),LEFT(UPPER(RIGHT($A$2,LEN($A$2)-1)),3),".123")</f>
        <v>jOHN.123</v>
      </c>
    </row>
    <row r="6" spans="1:24" x14ac:dyDescent="0.3">
      <c r="A6" t="str">
        <f>CONCATENATE(UPPER(A$2),"@123")</f>
        <v>JOHN@123</v>
      </c>
      <c r="B6" t="str">
        <f>CONCATENATE(UPPER(A$2),"@@123")</f>
        <v>JOHN@@123</v>
      </c>
      <c r="C6" t="str">
        <f>CONCATENATE(UPPER(A$2),"-123")</f>
        <v>JOHN-123</v>
      </c>
      <c r="D6" t="str">
        <f>CONCATENATE(UPPER(A$2),"#123")</f>
        <v>JOHN#123</v>
      </c>
      <c r="E6" t="str">
        <f>CONCATENATE(UPPER(A$2),"_123")</f>
        <v>JOHN_123</v>
      </c>
      <c r="F6" t="str">
        <f>CONCATENATE(UPPER(A$2),"&amp;123")</f>
        <v>JOHN&amp;123</v>
      </c>
      <c r="G6" t="str">
        <f>CONCATENATE(UPPER(A$2),"^123")</f>
        <v>JOHN^123</v>
      </c>
      <c r="H6" t="str">
        <f>CONCATENATE(UPPER(LEFT(A$2,4)),"@123")</f>
        <v>JOHN@123</v>
      </c>
      <c r="I6" t="str">
        <f>CONCATENATE(UPPER(LEFT(A$2,4)),"@@123")</f>
        <v>JOHN@@123</v>
      </c>
      <c r="J6" t="str">
        <f>CONCATENATE(UPPER(LEFT(A$2,4)),"-123")</f>
        <v>JOHN-123</v>
      </c>
      <c r="K6" t="str">
        <f>CONCATENATE(UPPER(LEFT(A$2,4)),"#123")</f>
        <v>JOHN#123</v>
      </c>
      <c r="L6" t="str">
        <f>CONCATENATE(UPPER(LEFT(A$2,4)),"_123")</f>
        <v>JOHN_123</v>
      </c>
      <c r="M6" t="str">
        <f>CONCATENATE(UPPER(LEFT(A$2,4)),"&amp;123")</f>
        <v>JOHN&amp;123</v>
      </c>
      <c r="N6" t="str">
        <f>CONCATENATE(UPPER(LEFT(A$2,4)),"^123")</f>
        <v>JOHN^123</v>
      </c>
      <c r="O6" t="str">
        <f>CONCATENATE(UPPER(LEFT(A$2,3)),"@123")</f>
        <v>JOH@123</v>
      </c>
      <c r="P6" t="str">
        <f>CONCATENATE(UPPER(LEFT(A$2,3)),"@@123")</f>
        <v>JOH@@123</v>
      </c>
      <c r="Q6" t="str">
        <f>CONCATENATE(UPPER(LEFT(A$2,3)),"-123")</f>
        <v>JOH-123</v>
      </c>
      <c r="R6" t="str">
        <f>CONCATENATE(UPPER(LEFT(A$2,3)),"#123")</f>
        <v>JOH#123</v>
      </c>
      <c r="S6" t="str">
        <f>CONCATENATE(UPPER(LEFT(A$2,3)),"_123")</f>
        <v>JOH_123</v>
      </c>
      <c r="T6" t="str">
        <f>CONCATENATE(UPPER(LEFT(A$2,3)),"&amp;123")</f>
        <v>JOH&amp;123</v>
      </c>
      <c r="U6" t="str">
        <f>CONCATENATE(UPPER(LEFT(A$2,3)),"^123")</f>
        <v>JOH^123</v>
      </c>
      <c r="V6" t="str">
        <f>CONCATENATE(UPPER(A$2),".123")</f>
        <v>JOHN.123</v>
      </c>
      <c r="W6" t="str">
        <f>CONCATENATE(UPPER(LEFT(A$2,4)),".123")</f>
        <v>JOHN.123</v>
      </c>
      <c r="X6" t="str">
        <f>CONCATENATE(UPPER(LEFT(A$2,3)),".123")</f>
        <v>JOH.123</v>
      </c>
    </row>
    <row r="7" spans="1:24" x14ac:dyDescent="0.3">
      <c r="A7" t="str">
        <f>CONCATENATE(LOWER(A$2),"@1234")</f>
        <v>john@1234</v>
      </c>
      <c r="B7" t="str">
        <f>CONCATENATE(LOWER(A$2),"@@1234")</f>
        <v>john@@1234</v>
      </c>
      <c r="C7" t="str">
        <f>CONCATENATE(LOWER(A$2),"-1234")</f>
        <v>john-1234</v>
      </c>
      <c r="D7" t="str">
        <f>CONCATENATE(LOWER(A$2),"#1234")</f>
        <v>john#1234</v>
      </c>
      <c r="E7" t="str">
        <f>CONCATENATE(LOWER(A$2),"_1234")</f>
        <v>john_1234</v>
      </c>
      <c r="F7" t="str">
        <f>CONCATENATE(LOWER(A$2),"&amp;1234")</f>
        <v>john&amp;1234</v>
      </c>
      <c r="G7" t="str">
        <f>CONCATENATE(LOWER(A$2),"^1234")</f>
        <v>john^1234</v>
      </c>
      <c r="H7" t="str">
        <f>CONCATENATE(LOWER(LEFT(A$2,4)),"@1234")</f>
        <v>john@1234</v>
      </c>
      <c r="I7" t="str">
        <f>CONCATENATE(LOWER(LEFT(A$2,4)),"@@1234")</f>
        <v>john@@1234</v>
      </c>
      <c r="J7" t="str">
        <f>CONCATENATE(LOWER(LEFT(A$2,4)),"-1234")</f>
        <v>john-1234</v>
      </c>
      <c r="K7" t="str">
        <f>CONCATENATE(LOWER(LEFT(A$2,4)),"#1234")</f>
        <v>john#1234</v>
      </c>
      <c r="L7" t="str">
        <f>CONCATENATE(LOWER(LEFT(A$2,4)),"_1234")</f>
        <v>john_1234</v>
      </c>
      <c r="M7" t="str">
        <f>CONCATENATE(LOWER(LEFT(A$2,4)),"&amp;1234")</f>
        <v>john&amp;1234</v>
      </c>
      <c r="N7" t="str">
        <f>CONCATENATE(LOWER(LEFT(A$2,4)),"^1234")</f>
        <v>john^1234</v>
      </c>
      <c r="O7" t="str">
        <f>CONCATENATE(LOWER(LEFT(A$2,3)),"@1234")</f>
        <v>joh@1234</v>
      </c>
      <c r="P7" t="str">
        <f>CONCATENATE(LOWER(LEFT(A$2,3)),"@@1234")</f>
        <v>joh@@1234</v>
      </c>
      <c r="Q7" t="str">
        <f>CONCATENATE(LOWER(LEFT(A$2,3)),"-1234")</f>
        <v>joh-1234</v>
      </c>
      <c r="R7" t="str">
        <f>CONCATENATE(LOWER(LEFT(A$2,3)),"#1234")</f>
        <v>joh#1234</v>
      </c>
      <c r="S7" t="str">
        <f>CONCATENATE(LOWER(LEFT(A$2,3)),"_1234")</f>
        <v>joh_1234</v>
      </c>
      <c r="T7" t="str">
        <f>CONCATENATE(LOWER(LEFT(A$2,3)),"&amp;1234")</f>
        <v>joh&amp;1234</v>
      </c>
      <c r="U7" t="str">
        <f>CONCATENATE(LOWER(LEFT(A$2,3)),"^1234")</f>
        <v>joh^1234</v>
      </c>
      <c r="V7" t="str">
        <f>CONCATENATE(LOWER(A$2),".1234")</f>
        <v>john.1234</v>
      </c>
      <c r="W7" t="str">
        <f>CONCATENATE(LOWER(LEFT(A$2,4)),".1234")</f>
        <v>john.1234</v>
      </c>
      <c r="X7" t="str">
        <f>CONCATENATE(LOWER(LEFT(A$2,3)),".1234")</f>
        <v>joh.1234</v>
      </c>
    </row>
    <row r="8" spans="1:24" x14ac:dyDescent="0.3">
      <c r="A8" t="str">
        <f>CONCATENATE(PROPER(A$2),"@1234")</f>
        <v>John@1234</v>
      </c>
      <c r="B8" t="str">
        <f>CONCATENATE(PROPER(A$2),"@@1234")</f>
        <v>John@@1234</v>
      </c>
      <c r="C8" t="str">
        <f>CONCATENATE(PROPER(A$2),"-1234")</f>
        <v>John-1234</v>
      </c>
      <c r="D8" t="str">
        <f>CONCATENATE(PROPER(A$2),"#1234")</f>
        <v>John#1234</v>
      </c>
      <c r="E8" t="str">
        <f>CONCATENATE(PROPER(A$2),"_1234")</f>
        <v>John_1234</v>
      </c>
      <c r="F8" t="str">
        <f>CONCATENATE(PROPER(A$2),"&amp;1234")</f>
        <v>John&amp;1234</v>
      </c>
      <c r="G8" t="str">
        <f>CONCATENATE(PROPER(A$2),"^1234")</f>
        <v>John^1234</v>
      </c>
      <c r="H8" t="str">
        <f>CONCATENATE(PROPER(LEFT(A$2,4)),"@1234")</f>
        <v>John@1234</v>
      </c>
      <c r="I8" t="str">
        <f>CONCATENATE(PROPER(LEFT(A$2,4)),"@@1234")</f>
        <v>John@@1234</v>
      </c>
      <c r="J8" t="str">
        <f>CONCATENATE(PROPER(LEFT(A$2,4)),"-1234")</f>
        <v>John-1234</v>
      </c>
      <c r="K8" t="str">
        <f>CONCATENATE(PROPER(LEFT(A$2,4)),"#1234")</f>
        <v>John#1234</v>
      </c>
      <c r="L8" t="str">
        <f>CONCATENATE(PROPER(LEFT(A$2,4)),"_1234")</f>
        <v>John_1234</v>
      </c>
      <c r="M8" t="str">
        <f>CONCATENATE(PROPER(LEFT(A$2,4)),"&amp;1234")</f>
        <v>John&amp;1234</v>
      </c>
      <c r="N8" t="str">
        <f>CONCATENATE(PROPER(LEFT(A$2,4)),"^1234")</f>
        <v>John^1234</v>
      </c>
      <c r="O8" t="str">
        <f>CONCATENATE(PROPER(LEFT(A$2,3)),"@1234")</f>
        <v>Joh@1234</v>
      </c>
      <c r="P8" t="str">
        <f>CONCATENATE(PROPER(LEFT(A$2,3)),"@@1234")</f>
        <v>Joh@@1234</v>
      </c>
      <c r="Q8" t="str">
        <f>CONCATENATE(PROPER(LEFT(A$2,3)),"-1234")</f>
        <v>Joh-1234</v>
      </c>
      <c r="R8" t="str">
        <f>CONCATENATE(PROPER(LEFT(A$2,3)),"#1234")</f>
        <v>Joh#1234</v>
      </c>
      <c r="S8" t="str">
        <f>CONCATENATE(PROPER(LEFT(A$2,3)),"_1234")</f>
        <v>Joh_1234</v>
      </c>
      <c r="T8" t="str">
        <f>CONCATENATE(PROPER(LEFT(A$2,3)),"&amp;1234")</f>
        <v>Joh&amp;1234</v>
      </c>
      <c r="U8" t="str">
        <f>CONCATENATE(PROPER(LEFT(A$2,3)),"^1234")</f>
        <v>Joh^1234</v>
      </c>
      <c r="V8" t="str">
        <f>CONCATENATE(PROPER(A$2),".1234")</f>
        <v>John.1234</v>
      </c>
      <c r="W8" t="str">
        <f>CONCATENATE(PROPER(LEFT(A$2,4)),".1234")</f>
        <v>John.1234</v>
      </c>
      <c r="X8" t="str">
        <f>CONCATENATE(PROPER(LEFT(A$2,3)),".1234")</f>
        <v>Joh.1234</v>
      </c>
    </row>
    <row r="9" spans="1:24" x14ac:dyDescent="0.3">
      <c r="A9" t="str">
        <f>CONCATENATE(LOWER(LEFT($A$2,1)),UPPER(RIGHT(A$2,LEN(A$2)-1)),"@1234")</f>
        <v>jOHN@1234</v>
      </c>
      <c r="B9" t="str">
        <f>CONCATENATE(LOWER(LEFT($A$2,1)),UPPER(RIGHT($A$2,LEN($A$2)-1)),"@@1234")</f>
        <v>jOHN@@1234</v>
      </c>
      <c r="C9" t="str">
        <f>CONCATENATE(LOWER(LEFT($A$2,1)),UPPER(RIGHT($A$2,LEN($A$2)-1)),"-1234")</f>
        <v>jOHN-1234</v>
      </c>
      <c r="D9" t="str">
        <f>CONCATENATE(LOWER(LEFT($A$2,1)),UPPER(RIGHT($A$2,LEN($A$2)-1)),"#1234")</f>
        <v>jOHN#1234</v>
      </c>
      <c r="E9" t="str">
        <f>CONCATENATE(LOWER(LEFT($A$2,1)),UPPER(RIGHT($A$2,LEN($A$2)-1)),"_1234")</f>
        <v>jOHN_1234</v>
      </c>
      <c r="F9" t="str">
        <f>CONCATENATE(LOWER(LEFT($A$2,1)),UPPER(RIGHT($A$2,LEN($A$2)-1)),"&amp;1234")</f>
        <v>jOHN&amp;1234</v>
      </c>
      <c r="G9" t="str">
        <f>CONCATENATE(LOWER(LEFT($A$2,1)),UPPER(RIGHT($A$2,LEN($A$2)-1)),"^1234")</f>
        <v>jOHN^1234</v>
      </c>
      <c r="H9" t="str">
        <f>CONCATENATE(LOWER(LEFT($A$2,1)),LEFT(UPPER(RIGHT($A$2,LEN($A$2)-1)),3),"@1234")</f>
        <v>jOHN@1234</v>
      </c>
      <c r="I9" t="str">
        <f>CONCATENATE(LOWER(LEFT($A$2,1)),LEFT(UPPER(RIGHT($A$2,LEN($A$2)-1)),3),"@@1234")</f>
        <v>jOHN@@1234</v>
      </c>
      <c r="J9" t="str">
        <f>CONCATENATE(LOWER(LEFT($A$2,1)),LEFT(UPPER(RIGHT($A$2,LEN($A$2)-1)),3),"-1234")</f>
        <v>jOHN-1234</v>
      </c>
      <c r="K9" t="str">
        <f>CONCATENATE(LOWER(LEFT($A$2,1)),LEFT(UPPER(RIGHT($A$2,LEN($A$2)-1)),3),"#1234")</f>
        <v>jOHN#1234</v>
      </c>
      <c r="L9" t="str">
        <f>CONCATENATE(LOWER(LEFT($A$2,1)),LEFT(UPPER(RIGHT($A$2,LEN($A$2)-1)),3),"_1234")</f>
        <v>jOHN_1234</v>
      </c>
      <c r="M9" t="str">
        <f>CONCATENATE(LOWER(LEFT($A$2,1)),LEFT(UPPER(RIGHT($A$2,LEN($A$2)-1)),3),"&amp;1234")</f>
        <v>jOHN&amp;1234</v>
      </c>
      <c r="N9" t="str">
        <f>CONCATENATE(LOWER(LEFT($A$2,1)),LEFT(UPPER(RIGHT($A$2,LEN($A$2)-1)),3),"^1234")</f>
        <v>jOHN^1234</v>
      </c>
      <c r="O9" t="str">
        <f>CONCATENATE(LOWER(LEFT($A$2,1)),LEFT(UPPER(RIGHT($A$2,LEN($A$2)-1)),3),"@1234")</f>
        <v>jOHN@1234</v>
      </c>
      <c r="P9" t="str">
        <f>CONCATENATE(LOWER(LEFT($A$2,1)),LEFT(UPPER(RIGHT($A$2,LEN($A$2)-1)),2),"@@1234")</f>
        <v>jOH@@1234</v>
      </c>
      <c r="Q9" t="str">
        <f>CONCATENATE(LOWER(LEFT($A$2,1)),LEFT(UPPER(RIGHT($A$2,LEN($A$2)-1)),2),"-1234")</f>
        <v>jOH-1234</v>
      </c>
      <c r="R9" t="str">
        <f>CONCATENATE(LOWER(LEFT($A$2,1)),LEFT(UPPER(RIGHT($A$2,LEN($A$2)-1)),2),"#1234")</f>
        <v>jOH#1234</v>
      </c>
      <c r="S9" t="str">
        <f>CONCATENATE(LOWER(LEFT($A$2,1)),LEFT(UPPER(RIGHT($A$2,LEN($A$2)-1)),2),"_1234")</f>
        <v>jOH_1234</v>
      </c>
      <c r="T9" t="str">
        <f>CONCATENATE(LOWER(LEFT($A$2,1)),LEFT(UPPER(RIGHT($A$2,LEN($A$2)-1)),2),"&amp;1234")</f>
        <v>jOH&amp;1234</v>
      </c>
      <c r="U9" t="str">
        <f>CONCATENATE(LOWER(LEFT($A$2,1)),LEFT(UPPER(RIGHT($A$2,LEN($A$2)-1)),2),"^1234")</f>
        <v>jOH^1234</v>
      </c>
      <c r="V9" t="str">
        <f>CONCATENATE(LOWER(LEFT($A$2,1)),UPPER(RIGHT(A$2,LEN(A$2)-1)),".1234")</f>
        <v>jOHN.1234</v>
      </c>
      <c r="W9" t="str">
        <f>CONCATENATE(LOWER(LEFT($A$2,1)),LEFT(UPPER(RIGHT($A$2,LEN($A$2)-1)),3),".1234")</f>
        <v>jOHN.1234</v>
      </c>
      <c r="X9" t="str">
        <f>CONCATENATE(LOWER(LEFT($A$2,1)),LEFT(UPPER(RIGHT($A$2,LEN($A$2)-1)),3),".1234")</f>
        <v>jOHN.1234</v>
      </c>
    </row>
    <row r="10" spans="1:24" x14ac:dyDescent="0.3">
      <c r="A10" t="str">
        <f>CONCATENATE(UPPER(A$2),"@1234")</f>
        <v>JOHN@1234</v>
      </c>
      <c r="B10" t="str">
        <f>CONCATENATE(UPPER(A$2),"@@1234")</f>
        <v>JOHN@@1234</v>
      </c>
      <c r="C10" t="str">
        <f>CONCATENATE(UPPER(A$2),"-1234")</f>
        <v>JOHN-1234</v>
      </c>
      <c r="D10" t="str">
        <f>CONCATENATE(UPPER(A$2),"#1234")</f>
        <v>JOHN#1234</v>
      </c>
      <c r="E10" t="str">
        <f>CONCATENATE(UPPER(A$2),"_1234")</f>
        <v>JOHN_1234</v>
      </c>
      <c r="F10" t="str">
        <f>CONCATENATE(UPPER(A$2),"&amp;1234")</f>
        <v>JOHN&amp;1234</v>
      </c>
      <c r="G10" t="str">
        <f>CONCATENATE(UPPER(A$2),"^1234")</f>
        <v>JOHN^1234</v>
      </c>
      <c r="H10" t="str">
        <f>CONCATENATE(UPPER(LEFT(A$2,4)),"@1234")</f>
        <v>JOHN@1234</v>
      </c>
      <c r="I10" t="str">
        <f>CONCATENATE(UPPER(LEFT(A$2,4)),"@@1234")</f>
        <v>JOHN@@1234</v>
      </c>
      <c r="J10" t="str">
        <f>CONCATENATE(UPPER(LEFT(A$2,4)),"-1234")</f>
        <v>JOHN-1234</v>
      </c>
      <c r="K10" t="str">
        <f>CONCATENATE(UPPER(LEFT(A$2,4)),"#1234")</f>
        <v>JOHN#1234</v>
      </c>
      <c r="L10" t="str">
        <f>CONCATENATE(UPPER(LEFT(A$2,4)),"_1234")</f>
        <v>JOHN_1234</v>
      </c>
      <c r="M10" t="str">
        <f>CONCATENATE(UPPER(LEFT(A$2,4)),"&amp;1234")</f>
        <v>JOHN&amp;1234</v>
      </c>
      <c r="N10" t="str">
        <f>CONCATENATE(UPPER(LEFT(A$2,4)),"^1234")</f>
        <v>JOHN^1234</v>
      </c>
      <c r="O10" t="str">
        <f>CONCATENATE(UPPER(LEFT(A$2,3)),"@1234")</f>
        <v>JOH@1234</v>
      </c>
      <c r="P10" t="str">
        <f>CONCATENATE(UPPER(LEFT(A$2,3)),"@@1234")</f>
        <v>JOH@@1234</v>
      </c>
      <c r="Q10" t="str">
        <f>CONCATENATE(UPPER(LEFT(A$2,3)),"-1234")</f>
        <v>JOH-1234</v>
      </c>
      <c r="R10" t="str">
        <f>CONCATENATE(UPPER(LEFT(A$2,3)),"#1234")</f>
        <v>JOH#1234</v>
      </c>
      <c r="S10" t="str">
        <f>CONCATENATE(UPPER(LEFT(A$2,3)),"_1234")</f>
        <v>JOH_1234</v>
      </c>
      <c r="T10" t="str">
        <f>CONCATENATE(UPPER(LEFT(A$2,3)),"&amp;1234")</f>
        <v>JOH&amp;1234</v>
      </c>
      <c r="U10" t="str">
        <f>CONCATENATE(UPPER(LEFT(A$2,3)),"^1234")</f>
        <v>JOH^1234</v>
      </c>
      <c r="V10" t="str">
        <f>CONCATENATE(UPPER(A$2),".1234")</f>
        <v>JOHN.1234</v>
      </c>
      <c r="W10" t="str">
        <f>CONCATENATE(UPPER(LEFT(A$2,4)),".1234")</f>
        <v>JOHN.1234</v>
      </c>
      <c r="X10" t="str">
        <f>CONCATENATE(UPPER(LEFT(A$2,3)),".1234")</f>
        <v>JOH.1234</v>
      </c>
    </row>
    <row r="11" spans="1:24" x14ac:dyDescent="0.3">
      <c r="A11" t="str">
        <f>CONCATENATE(LOWER(A$2),"@12345")</f>
        <v>john@12345</v>
      </c>
      <c r="B11" t="str">
        <f>CONCATENATE(LOWER(A$2),"@@12345")</f>
        <v>john@@12345</v>
      </c>
      <c r="C11" t="str">
        <f>CONCATENATE(LOWER(A$2),"-12345")</f>
        <v>john-12345</v>
      </c>
      <c r="D11" t="str">
        <f>CONCATENATE(LOWER(A$2),"#12345")</f>
        <v>john#12345</v>
      </c>
      <c r="E11" t="str">
        <f>CONCATENATE(LOWER(A$2),"_12345")</f>
        <v>john_12345</v>
      </c>
      <c r="F11" t="str">
        <f>CONCATENATE(LOWER(A$2),"&amp;12345")</f>
        <v>john&amp;12345</v>
      </c>
      <c r="G11" t="str">
        <f>CONCATENATE(LOWER(A$2),"^12345")</f>
        <v>john^12345</v>
      </c>
      <c r="H11" t="str">
        <f>CONCATENATE(LOWER(LEFT(A$2,4)),"@12345")</f>
        <v>john@12345</v>
      </c>
      <c r="I11" t="str">
        <f>CONCATENATE(LOWER(LEFT(A$2,4)),"@@12345")</f>
        <v>john@@12345</v>
      </c>
      <c r="J11" t="str">
        <f>CONCATENATE(LOWER(LEFT(A$2,4)),"-12345")</f>
        <v>john-12345</v>
      </c>
      <c r="K11" t="str">
        <f>CONCATENATE(LOWER(LEFT(A$2,4)),"#12345")</f>
        <v>john#12345</v>
      </c>
      <c r="L11" t="str">
        <f>CONCATENATE(LOWER(LEFT(A$2,4)),"_12345")</f>
        <v>john_12345</v>
      </c>
      <c r="M11" t="str">
        <f>CONCATENATE(LOWER(LEFT(A$2,4)),"&amp;12345")</f>
        <v>john&amp;12345</v>
      </c>
      <c r="N11" t="str">
        <f>CONCATENATE(LOWER(LEFT(A$2,4)),"^12345")</f>
        <v>john^12345</v>
      </c>
      <c r="O11" t="str">
        <f>CONCATENATE(LOWER(LEFT(A$2,3)),"@12345")</f>
        <v>joh@12345</v>
      </c>
      <c r="P11" t="str">
        <f>CONCATENATE(LOWER(LEFT(A$2,3)),"@@12345")</f>
        <v>joh@@12345</v>
      </c>
      <c r="Q11" t="str">
        <f>CONCATENATE(LOWER(LEFT(A$2,3)),"-12345")</f>
        <v>joh-12345</v>
      </c>
      <c r="R11" t="str">
        <f>CONCATENATE(LOWER(LEFT(A$2,3)),"#12345")</f>
        <v>joh#12345</v>
      </c>
      <c r="S11" t="str">
        <f>CONCATENATE(LOWER(LEFT(A$2,3)),"_12345")</f>
        <v>joh_12345</v>
      </c>
      <c r="T11" t="str">
        <f>CONCATENATE(LOWER(LEFT(A$2,3)),"&amp;12345")</f>
        <v>joh&amp;12345</v>
      </c>
      <c r="U11" t="str">
        <f>CONCATENATE(LOWER(LEFT(A$2,3)),"^12345")</f>
        <v>joh^12345</v>
      </c>
      <c r="V11" t="str">
        <f>CONCATENATE(LOWER(A$2),".12345")</f>
        <v>john.12345</v>
      </c>
      <c r="W11" t="str">
        <f>CONCATENATE(LOWER(LEFT(A$2,4)),".12345")</f>
        <v>john.12345</v>
      </c>
      <c r="X11" t="str">
        <f>CONCATENATE(LOWER(LEFT(A$2,3)),".12345")</f>
        <v>joh.12345</v>
      </c>
    </row>
    <row r="12" spans="1:24" x14ac:dyDescent="0.3">
      <c r="A12" t="str">
        <f>CONCATENATE(PROPER(A$2),"@12345")</f>
        <v>John@12345</v>
      </c>
      <c r="B12" t="str">
        <f>CONCATENATE(PROPER(A$2),"@@12345")</f>
        <v>John@@12345</v>
      </c>
      <c r="C12" t="str">
        <f>CONCATENATE(PROPER(A$2),"-12345")</f>
        <v>John-12345</v>
      </c>
      <c r="D12" t="str">
        <f>CONCATENATE(PROPER(A$2),"#12345")</f>
        <v>John#12345</v>
      </c>
      <c r="E12" t="str">
        <f>CONCATENATE(PROPER(A$2),"_12345")</f>
        <v>John_12345</v>
      </c>
      <c r="F12" t="str">
        <f>CONCATENATE(PROPER(A$2),"&amp;12345")</f>
        <v>John&amp;12345</v>
      </c>
      <c r="G12" t="str">
        <f>CONCATENATE(PROPER(A$2),"^12345")</f>
        <v>John^12345</v>
      </c>
      <c r="H12" t="str">
        <f>CONCATENATE(PROPER(LEFT(A$2,4)),"@12345")</f>
        <v>John@12345</v>
      </c>
      <c r="I12" t="str">
        <f>CONCATENATE(PROPER(LEFT(A$2,4)),"@@12345")</f>
        <v>John@@12345</v>
      </c>
      <c r="J12" t="str">
        <f>CONCATENATE(PROPER(LEFT(A$2,4)),"-12345")</f>
        <v>John-12345</v>
      </c>
      <c r="K12" t="str">
        <f>CONCATENATE(PROPER(LEFT(A$2,4)),"#12345")</f>
        <v>John#12345</v>
      </c>
      <c r="L12" t="str">
        <f>CONCATENATE(PROPER(LEFT(A$2,4)),"_12345")</f>
        <v>John_12345</v>
      </c>
      <c r="M12" t="str">
        <f>CONCATENATE(PROPER(LEFT(A$2,4)),"&amp;12345")</f>
        <v>John&amp;12345</v>
      </c>
      <c r="N12" t="str">
        <f>CONCATENATE(PROPER(LEFT(A$2,4)),"^12345")</f>
        <v>John^12345</v>
      </c>
      <c r="O12" t="str">
        <f>CONCATENATE(PROPER(LEFT(A$2,3)),"@12345")</f>
        <v>Joh@12345</v>
      </c>
      <c r="P12" t="str">
        <f>CONCATENATE(PROPER(LEFT(A$2,3)),"@@12345")</f>
        <v>Joh@@12345</v>
      </c>
      <c r="Q12" t="str">
        <f>CONCATENATE(PROPER(LEFT(A$2,3)),"-12345")</f>
        <v>Joh-12345</v>
      </c>
      <c r="R12" t="str">
        <f>CONCATENATE(PROPER(LEFT(A$2,3)),"#12345")</f>
        <v>Joh#12345</v>
      </c>
      <c r="S12" t="str">
        <f>CONCATENATE(PROPER(LEFT(A$2,3)),"_12345")</f>
        <v>Joh_12345</v>
      </c>
      <c r="T12" t="str">
        <f>CONCATENATE(PROPER(LEFT(A$2,3)),"&amp;12345")</f>
        <v>Joh&amp;12345</v>
      </c>
      <c r="U12" t="str">
        <f>CONCATENATE(PROPER(LEFT(A$2,3)),"^12345")</f>
        <v>Joh^12345</v>
      </c>
      <c r="V12" t="str">
        <f>CONCATENATE(PROPER(A$2),".12345")</f>
        <v>John.12345</v>
      </c>
      <c r="W12" t="str">
        <f>CONCATENATE(PROPER(LEFT(A$2,4)),".12345")</f>
        <v>John.12345</v>
      </c>
      <c r="X12" t="str">
        <f>CONCATENATE(PROPER(LEFT(A$2,3)),".12345")</f>
        <v>Joh.12345</v>
      </c>
    </row>
    <row r="13" spans="1:24" x14ac:dyDescent="0.3">
      <c r="A13" t="str">
        <f>CONCATENATE(LOWER(LEFT($A$2,1)),UPPER(RIGHT(A$2,LEN(A$2)-1)),"@12345")</f>
        <v>jOHN@12345</v>
      </c>
      <c r="B13" t="str">
        <f>CONCATENATE(LOWER(LEFT($A$2,1)),UPPER(RIGHT($A$2,LEN($A$2)-1)),"@@12345")</f>
        <v>jOHN@@12345</v>
      </c>
      <c r="C13" t="str">
        <f>CONCATENATE(LOWER(LEFT($A$2,1)),UPPER(RIGHT($A$2,LEN($A$2)-1)),"-12345")</f>
        <v>jOHN-12345</v>
      </c>
      <c r="D13" t="str">
        <f>CONCATENATE(LOWER(LEFT($A$2,1)),UPPER(RIGHT($A$2,LEN($A$2)-1)),"#12345")</f>
        <v>jOHN#12345</v>
      </c>
      <c r="E13" t="str">
        <f>CONCATENATE(LOWER(LEFT($A$2,1)),UPPER(RIGHT($A$2,LEN($A$2)-1)),"_12345")</f>
        <v>jOHN_12345</v>
      </c>
      <c r="F13" t="str">
        <f>CONCATENATE(LOWER(LEFT($A$2,1)),UPPER(RIGHT($A$2,LEN($A$2)-1)),"&amp;12345")</f>
        <v>jOHN&amp;12345</v>
      </c>
      <c r="G13" t="str">
        <f>CONCATENATE(LOWER(LEFT($A$2,1)),UPPER(RIGHT($A$2,LEN($A$2)-1)),"^12345")</f>
        <v>jOHN^12345</v>
      </c>
      <c r="H13" t="str">
        <f>CONCATENATE(LOWER(LEFT($A$2,1)),LEFT(UPPER(RIGHT($A$2,LEN($A$2)-1)),3),"@12345")</f>
        <v>jOHN@12345</v>
      </c>
      <c r="I13" t="str">
        <f>CONCATENATE(LOWER(LEFT($A$2,1)),LEFT(UPPER(RIGHT($A$2,LEN($A$2)-1)),3),"@@12345")</f>
        <v>jOHN@@12345</v>
      </c>
      <c r="J13" t="str">
        <f>CONCATENATE(LOWER(LEFT($A$2,1)),LEFT(UPPER(RIGHT($A$2,LEN($A$2)-1)),3),"-12345")</f>
        <v>jOHN-12345</v>
      </c>
      <c r="K13" t="str">
        <f>CONCATENATE(LOWER(LEFT($A$2,1)),LEFT(UPPER(RIGHT($A$2,LEN($A$2)-1)),3),"#12345")</f>
        <v>jOHN#12345</v>
      </c>
      <c r="L13" t="str">
        <f>CONCATENATE(LOWER(LEFT($A$2,1)),LEFT(UPPER(RIGHT($A$2,LEN($A$2)-1)),3),"_12345")</f>
        <v>jOHN_12345</v>
      </c>
      <c r="M13" t="str">
        <f>CONCATENATE(LOWER(LEFT($A$2,1)),LEFT(UPPER(RIGHT($A$2,LEN($A$2)-1)),3),"&amp;12345")</f>
        <v>jOHN&amp;12345</v>
      </c>
      <c r="N13" t="str">
        <f>CONCATENATE(LOWER(LEFT($A$2,1)),LEFT(UPPER(RIGHT($A$2,LEN($A$2)-1)),3),"^12345")</f>
        <v>jOHN^12345</v>
      </c>
      <c r="O13" t="str">
        <f>CONCATENATE(LOWER(LEFT($A$2,1)),LEFT(UPPER(RIGHT($A$2,LEN($A$2)-1)),3),"@12345")</f>
        <v>jOHN@12345</v>
      </c>
      <c r="P13" t="str">
        <f>CONCATENATE(LOWER(LEFT($A$2,1)),LEFT(UPPER(RIGHT($A$2,LEN($A$2)-1)),2),"@@12345")</f>
        <v>jOH@@12345</v>
      </c>
      <c r="Q13" t="str">
        <f>CONCATENATE(LOWER(LEFT($A$2,1)),LEFT(UPPER(RIGHT($A$2,LEN($A$2)-1)),2),"-12345")</f>
        <v>jOH-12345</v>
      </c>
      <c r="R13" t="str">
        <f>CONCATENATE(LOWER(LEFT($A$2,1)),LEFT(UPPER(RIGHT($A$2,LEN($A$2)-1)),2),"#12345")</f>
        <v>jOH#12345</v>
      </c>
      <c r="S13" t="str">
        <f>CONCATENATE(LOWER(LEFT($A$2,1)),LEFT(UPPER(RIGHT($A$2,LEN($A$2)-1)),2),"_12345")</f>
        <v>jOH_12345</v>
      </c>
      <c r="T13" t="str">
        <f>CONCATENATE(LOWER(LEFT($A$2,1)),LEFT(UPPER(RIGHT($A$2,LEN($A$2)-1)),2),"&amp;12345")</f>
        <v>jOH&amp;12345</v>
      </c>
      <c r="U13" t="str">
        <f>CONCATENATE(LOWER(LEFT($A$2,1)),LEFT(UPPER(RIGHT($A$2,LEN($A$2)-1)),2),"^12345")</f>
        <v>jOH^12345</v>
      </c>
      <c r="V13" t="str">
        <f>CONCATENATE(LOWER(LEFT($A$2,1)),UPPER(RIGHT(A$2,LEN(A$2)-1)),".12345")</f>
        <v>jOHN.12345</v>
      </c>
      <c r="W13" t="str">
        <f>CONCATENATE(LOWER(LEFT($A$2,1)),LEFT(UPPER(RIGHT($A$2,LEN($A$2)-1)),3),".12345")</f>
        <v>jOHN.12345</v>
      </c>
      <c r="X13" t="str">
        <f>CONCATENATE(LOWER(LEFT($A$2,1)),LEFT(UPPER(RIGHT($A$2,LEN($A$2)-1)),3),".12345")</f>
        <v>jOHN.12345</v>
      </c>
    </row>
    <row r="14" spans="1:24" x14ac:dyDescent="0.3">
      <c r="A14" t="str">
        <f>CONCATENATE(UPPER(A$2),"@12345")</f>
        <v>JOHN@12345</v>
      </c>
      <c r="B14" t="str">
        <f>CONCATENATE(UPPER(A$2),"@@12345")</f>
        <v>JOHN@@12345</v>
      </c>
      <c r="C14" t="str">
        <f>CONCATENATE(UPPER(A$2),"-12345")</f>
        <v>JOHN-12345</v>
      </c>
      <c r="D14" t="str">
        <f>CONCATENATE(UPPER(A$2),"#12345")</f>
        <v>JOHN#12345</v>
      </c>
      <c r="E14" t="str">
        <f>CONCATENATE(UPPER(A$2),"_12345")</f>
        <v>JOHN_12345</v>
      </c>
      <c r="F14" t="str">
        <f>CONCATENATE(UPPER(A$2),"&amp;12345")</f>
        <v>JOHN&amp;12345</v>
      </c>
      <c r="G14" t="str">
        <f>CONCATENATE(UPPER(A$2),"^12345")</f>
        <v>JOHN^12345</v>
      </c>
      <c r="H14" t="str">
        <f>CONCATENATE(UPPER(LEFT(A$2,4)),"@12345")</f>
        <v>JOHN@12345</v>
      </c>
      <c r="I14" t="str">
        <f>CONCATENATE(UPPER(LEFT(A$2,4)),"@@12345")</f>
        <v>JOHN@@12345</v>
      </c>
      <c r="J14" t="str">
        <f>CONCATENATE(UPPER(LEFT(A$2,4)),"-12345")</f>
        <v>JOHN-12345</v>
      </c>
      <c r="K14" t="str">
        <f>CONCATENATE(UPPER(LEFT(A$2,4)),"#12345")</f>
        <v>JOHN#12345</v>
      </c>
      <c r="L14" t="str">
        <f>CONCATENATE(UPPER(LEFT(A$2,4)),"_12345")</f>
        <v>JOHN_12345</v>
      </c>
      <c r="M14" t="str">
        <f>CONCATENATE(UPPER(LEFT(A$2,4)),"&amp;12345")</f>
        <v>JOHN&amp;12345</v>
      </c>
      <c r="N14" t="str">
        <f>CONCATENATE(UPPER(LEFT(A$2,4)),"^12345")</f>
        <v>JOHN^12345</v>
      </c>
      <c r="O14" t="str">
        <f>CONCATENATE(UPPER(LEFT(A$2,3)),"@12345")</f>
        <v>JOH@12345</v>
      </c>
      <c r="P14" t="str">
        <f>CONCATENATE(UPPER(LEFT(A$2,3)),"@@12345")</f>
        <v>JOH@@12345</v>
      </c>
      <c r="Q14" t="str">
        <f>CONCATENATE(UPPER(LEFT(A$2,3)),"-12345")</f>
        <v>JOH-12345</v>
      </c>
      <c r="R14" t="str">
        <f>CONCATENATE(UPPER(LEFT(A$2,3)),"#12345")</f>
        <v>JOH#12345</v>
      </c>
      <c r="S14" t="str">
        <f>CONCATENATE(UPPER(LEFT(A$2,3)),"_12345")</f>
        <v>JOH_12345</v>
      </c>
      <c r="T14" t="str">
        <f>CONCATENATE(UPPER(LEFT(A$2,3)),"&amp;12345")</f>
        <v>JOH&amp;12345</v>
      </c>
      <c r="U14" t="str">
        <f>CONCATENATE(UPPER(LEFT(A$2,3)),"^12345")</f>
        <v>JOH^12345</v>
      </c>
      <c r="V14" t="str">
        <f>CONCATENATE(UPPER(A$2),".12345")</f>
        <v>JOHN.12345</v>
      </c>
      <c r="W14" t="str">
        <f>CONCATENATE(UPPER(LEFT(A$2,4)),".12345")</f>
        <v>JOHN.12345</v>
      </c>
      <c r="X14" t="str">
        <f>CONCATENATE(UPPER(LEFT(A$2,3)),".12345")</f>
        <v>JOH.12345</v>
      </c>
    </row>
    <row r="15" spans="1:24" x14ac:dyDescent="0.3">
      <c r="A15" t="str">
        <f>CONCATENATE(LOWER(A$2),"@123456")</f>
        <v>john@123456</v>
      </c>
      <c r="B15" t="str">
        <f>CONCATENATE(LOWER(A$2),"@@123456")</f>
        <v>john@@123456</v>
      </c>
      <c r="C15" t="str">
        <f>CONCATENATE(LOWER(A$2),"-123456")</f>
        <v>john-123456</v>
      </c>
      <c r="D15" t="str">
        <f>CONCATENATE(LOWER(A$2),"#123456")</f>
        <v>john#123456</v>
      </c>
      <c r="E15" t="str">
        <f>CONCATENATE(LOWER(A$2),"_123456")</f>
        <v>john_123456</v>
      </c>
      <c r="F15" t="str">
        <f>CONCATENATE(LOWER(A$2),"&amp;123456")</f>
        <v>john&amp;123456</v>
      </c>
      <c r="G15" t="str">
        <f>CONCATENATE(LOWER(A$2),"^123456")</f>
        <v>john^123456</v>
      </c>
      <c r="H15" t="str">
        <f>CONCATENATE(LOWER(LEFT(A$2,4)),"@123456")</f>
        <v>john@123456</v>
      </c>
      <c r="I15" t="str">
        <f>CONCATENATE(LOWER(LEFT(A$2,4)),"@@123456")</f>
        <v>john@@123456</v>
      </c>
      <c r="J15" t="str">
        <f>CONCATENATE(LOWER(LEFT(A$2,4)),"-123456")</f>
        <v>john-123456</v>
      </c>
      <c r="K15" t="str">
        <f>CONCATENATE(LOWER(LEFT(A$2,4)),"#123456")</f>
        <v>john#123456</v>
      </c>
      <c r="L15" t="str">
        <f>CONCATENATE(LOWER(LEFT(A$2,4)),"_123456")</f>
        <v>john_123456</v>
      </c>
      <c r="M15" t="str">
        <f>CONCATENATE(LOWER(LEFT(A$2,4)),"&amp;123456")</f>
        <v>john&amp;123456</v>
      </c>
      <c r="N15" t="str">
        <f>CONCATENATE(LOWER(LEFT(A$2,4)),"^123456")</f>
        <v>john^123456</v>
      </c>
      <c r="O15" t="str">
        <f>CONCATENATE(LOWER(LEFT(A$2,3)),"@123456")</f>
        <v>joh@123456</v>
      </c>
      <c r="P15" t="str">
        <f>CONCATENATE(LOWER(LEFT(A$2,3)),"@@123456")</f>
        <v>joh@@123456</v>
      </c>
      <c r="Q15" t="str">
        <f>CONCATENATE(LOWER(LEFT(A$2,3)),"-123456")</f>
        <v>joh-123456</v>
      </c>
      <c r="R15" t="str">
        <f>CONCATENATE(LOWER(LEFT(A$2,3)),"#123456")</f>
        <v>joh#123456</v>
      </c>
      <c r="S15" t="str">
        <f>CONCATENATE(LOWER(LEFT(A$2,3)),"_123456")</f>
        <v>joh_123456</v>
      </c>
      <c r="T15" t="str">
        <f>CONCATENATE(LOWER(LEFT(A$2,3)),"&amp;123456")</f>
        <v>joh&amp;123456</v>
      </c>
      <c r="U15" t="str">
        <f>CONCATENATE(LOWER(LEFT(A$2,3)),"^123456")</f>
        <v>joh^123456</v>
      </c>
      <c r="V15" t="str">
        <f>CONCATENATE(LOWER(A$2),".123456")</f>
        <v>john.123456</v>
      </c>
      <c r="W15" t="str">
        <f>CONCATENATE(LOWER(LEFT(A$2,4)),".123456")</f>
        <v>john.123456</v>
      </c>
      <c r="X15" t="str">
        <f>CONCATENATE(LOWER(LEFT(A$2,3)),".123456")</f>
        <v>joh.123456</v>
      </c>
    </row>
    <row r="16" spans="1:24" x14ac:dyDescent="0.3">
      <c r="A16" t="str">
        <f>CONCATENATE(PROPER(A$2),"@123456")</f>
        <v>John@123456</v>
      </c>
      <c r="B16" t="str">
        <f>CONCATENATE(PROPER(A$2),"@@123456")</f>
        <v>John@@123456</v>
      </c>
      <c r="C16" t="str">
        <f>CONCATENATE(PROPER(A$2),"-123456")</f>
        <v>John-123456</v>
      </c>
      <c r="D16" t="str">
        <f>CONCATENATE(PROPER(A$2),"#123456")</f>
        <v>John#123456</v>
      </c>
      <c r="E16" t="str">
        <f>CONCATENATE(PROPER(A$2),"_123456")</f>
        <v>John_123456</v>
      </c>
      <c r="F16" t="str">
        <f>CONCATENATE(PROPER(A$2),"&amp;123456")</f>
        <v>John&amp;123456</v>
      </c>
      <c r="G16" t="str">
        <f>CONCATENATE(PROPER(A$2),"^123456")</f>
        <v>John^123456</v>
      </c>
      <c r="H16" t="str">
        <f>CONCATENATE(PROPER(LEFT(A$2,4)),"@123456")</f>
        <v>John@123456</v>
      </c>
      <c r="I16" t="str">
        <f>CONCATENATE(PROPER(LEFT(A$2,4)),"@@123456")</f>
        <v>John@@123456</v>
      </c>
      <c r="J16" t="str">
        <f>CONCATENATE(PROPER(LEFT(A$2,4)),"-123456")</f>
        <v>John-123456</v>
      </c>
      <c r="K16" t="str">
        <f>CONCATENATE(PROPER(LEFT(A$2,4)),"#123456")</f>
        <v>John#123456</v>
      </c>
      <c r="L16" t="str">
        <f>CONCATENATE(PROPER(LEFT(A$2,4)),"_123456")</f>
        <v>John_123456</v>
      </c>
      <c r="M16" t="str">
        <f>CONCATENATE(PROPER(LEFT(A$2,4)),"&amp;123456")</f>
        <v>John&amp;123456</v>
      </c>
      <c r="N16" t="str">
        <f>CONCATENATE(PROPER(LEFT(A$2,4)),"^123456")</f>
        <v>John^123456</v>
      </c>
      <c r="O16" t="str">
        <f>CONCATENATE(PROPER(LEFT(A$2,3)),"@123456")</f>
        <v>Joh@123456</v>
      </c>
      <c r="P16" t="str">
        <f>CONCATENATE(PROPER(LEFT(A$2,3)),"@@123456")</f>
        <v>Joh@@123456</v>
      </c>
      <c r="Q16" t="str">
        <f>CONCATENATE(PROPER(LEFT(A$2,3)),"-123456")</f>
        <v>Joh-123456</v>
      </c>
      <c r="R16" t="str">
        <f>CONCATENATE(PROPER(LEFT(A$2,3)),"#123456")</f>
        <v>Joh#123456</v>
      </c>
      <c r="S16" t="str">
        <f>CONCATENATE(PROPER(LEFT(A$2,3)),"_123456")</f>
        <v>Joh_123456</v>
      </c>
      <c r="T16" t="str">
        <f>CONCATENATE(PROPER(LEFT(A$2,3)),"&amp;123456")</f>
        <v>Joh&amp;123456</v>
      </c>
      <c r="U16" t="str">
        <f>CONCATENATE(PROPER(LEFT(A$2,3)),"^123456")</f>
        <v>Joh^123456</v>
      </c>
      <c r="V16" t="str">
        <f>CONCATENATE(PROPER(A$2),".123456")</f>
        <v>John.123456</v>
      </c>
      <c r="W16" t="str">
        <f>CONCATENATE(PROPER(LEFT(A$2,4)),".123456")</f>
        <v>John.123456</v>
      </c>
      <c r="X16" t="str">
        <f>CONCATENATE(PROPER(LEFT(A$2,3)),".123456")</f>
        <v>Joh.123456</v>
      </c>
    </row>
    <row r="17" spans="1:24" x14ac:dyDescent="0.3">
      <c r="A17" t="str">
        <f>CONCATENATE(LOWER(LEFT($A$2,1)),UPPER(RIGHT(A$2,LEN(A$2)-1)),"@123456")</f>
        <v>jOHN@123456</v>
      </c>
      <c r="B17" t="str">
        <f>CONCATENATE(LOWER(LEFT($A$2,1)),UPPER(RIGHT($A$2,LEN($A$2)-1)),"@@123456")</f>
        <v>jOHN@@123456</v>
      </c>
      <c r="C17" t="str">
        <f>CONCATENATE(LOWER(LEFT($A$2,1)),UPPER(RIGHT($A$2,LEN($A$2)-1)),"-123456")</f>
        <v>jOHN-123456</v>
      </c>
      <c r="D17" t="str">
        <f>CONCATENATE(LOWER(LEFT($A$2,1)),UPPER(RIGHT($A$2,LEN($A$2)-1)),"#123456")</f>
        <v>jOHN#123456</v>
      </c>
      <c r="E17" t="str">
        <f>CONCATENATE(LOWER(LEFT($A$2,1)),UPPER(RIGHT($A$2,LEN($A$2)-1)),"_123456")</f>
        <v>jOHN_123456</v>
      </c>
      <c r="F17" t="str">
        <f>CONCATENATE(LOWER(LEFT($A$2,1)),UPPER(RIGHT($A$2,LEN($A$2)-1)),"&amp;123456")</f>
        <v>jOHN&amp;123456</v>
      </c>
      <c r="G17" t="str">
        <f>CONCATENATE(LOWER(LEFT($A$2,1)),UPPER(RIGHT($A$2,LEN($A$2)-1)),"^123456")</f>
        <v>jOHN^123456</v>
      </c>
      <c r="H17" t="str">
        <f>CONCATENATE(LOWER(LEFT($A$2,1)),LEFT(UPPER(RIGHT($A$2,LEN($A$2)-1)),3),"@123456")</f>
        <v>jOHN@123456</v>
      </c>
      <c r="I17" t="str">
        <f>CONCATENATE(LOWER(LEFT($A$2,1)),LEFT(UPPER(RIGHT($A$2,LEN($A$2)-1)),3),"@@123456")</f>
        <v>jOHN@@123456</v>
      </c>
      <c r="J17" t="str">
        <f>CONCATENATE(LOWER(LEFT($A$2,1)),LEFT(UPPER(RIGHT($A$2,LEN($A$2)-1)),3),"-123456")</f>
        <v>jOHN-123456</v>
      </c>
      <c r="K17" t="str">
        <f>CONCATENATE(LOWER(LEFT($A$2,1)),LEFT(UPPER(RIGHT($A$2,LEN($A$2)-1)),3),"#123456")</f>
        <v>jOHN#123456</v>
      </c>
      <c r="L17" t="str">
        <f>CONCATENATE(LOWER(LEFT($A$2,1)),LEFT(UPPER(RIGHT($A$2,LEN($A$2)-1)),3),"_123456")</f>
        <v>jOHN_123456</v>
      </c>
      <c r="M17" t="str">
        <f>CONCATENATE(LOWER(LEFT($A$2,1)),LEFT(UPPER(RIGHT($A$2,LEN($A$2)-1)),3),"&amp;123456")</f>
        <v>jOHN&amp;123456</v>
      </c>
      <c r="N17" t="str">
        <f>CONCATENATE(LOWER(LEFT($A$2,1)),LEFT(UPPER(RIGHT($A$2,LEN($A$2)-1)),3),"^123456")</f>
        <v>jOHN^123456</v>
      </c>
      <c r="O17" t="str">
        <f>CONCATENATE(LOWER(LEFT($A$2,1)),LEFT(UPPER(RIGHT($A$2,LEN($A$2)-1)),3),"@123456")</f>
        <v>jOHN@123456</v>
      </c>
      <c r="P17" t="str">
        <f>CONCATENATE(LOWER(LEFT($A$2,1)),LEFT(UPPER(RIGHT($A$2,LEN($A$2)-1)),2),"@@123456")</f>
        <v>jOH@@123456</v>
      </c>
      <c r="Q17" t="str">
        <f>CONCATENATE(LOWER(LEFT($A$2,1)),LEFT(UPPER(RIGHT($A$2,LEN($A$2)-1)),2),"-123456")</f>
        <v>jOH-123456</v>
      </c>
      <c r="R17" t="str">
        <f>CONCATENATE(LOWER(LEFT($A$2,1)),LEFT(UPPER(RIGHT($A$2,LEN($A$2)-1)),2),"#123456")</f>
        <v>jOH#123456</v>
      </c>
      <c r="S17" t="str">
        <f>CONCATENATE(LOWER(LEFT($A$2,1)),LEFT(UPPER(RIGHT($A$2,LEN($A$2)-1)),2),"_123456")</f>
        <v>jOH_123456</v>
      </c>
      <c r="T17" t="str">
        <f>CONCATENATE(LOWER(LEFT($A$2,1)),LEFT(UPPER(RIGHT($A$2,LEN($A$2)-1)),2),"&amp;123456")</f>
        <v>jOH&amp;123456</v>
      </c>
      <c r="U17" t="str">
        <f>CONCATENATE(LOWER(LEFT($A$2,1)),LEFT(UPPER(RIGHT($A$2,LEN($A$2)-1)),2),"^123456")</f>
        <v>jOH^123456</v>
      </c>
      <c r="V17" t="str">
        <f>CONCATENATE(LOWER(LEFT($A$2,1)),UPPER(RIGHT(A$2,LEN(A$2)-1)),".123456")</f>
        <v>jOHN.123456</v>
      </c>
      <c r="W17" t="str">
        <f>CONCATENATE(LOWER(LEFT($A$2,1)),LEFT(UPPER(RIGHT($A$2,LEN($A$2)-1)),3),".123456")</f>
        <v>jOHN.123456</v>
      </c>
      <c r="X17" t="str">
        <f>CONCATENATE(LOWER(LEFT($A$2,1)),LEFT(UPPER(RIGHT($A$2,LEN($A$2)-1)),3),".123456")</f>
        <v>jOHN.123456</v>
      </c>
    </row>
    <row r="18" spans="1:24" x14ac:dyDescent="0.3">
      <c r="A18" t="str">
        <f>CONCATENATE(UPPER(A$2),"@123456")</f>
        <v>JOHN@123456</v>
      </c>
      <c r="B18" t="str">
        <f>CONCATENATE(UPPER(A$2),"@@123456")</f>
        <v>JOHN@@123456</v>
      </c>
      <c r="C18" t="str">
        <f>CONCATENATE(UPPER(A$2),"-123456")</f>
        <v>JOHN-123456</v>
      </c>
      <c r="D18" t="str">
        <f>CONCATENATE(UPPER(A$2),"#123456")</f>
        <v>JOHN#123456</v>
      </c>
      <c r="E18" t="str">
        <f>CONCATENATE(UPPER(A$2),"_123456")</f>
        <v>JOHN_123456</v>
      </c>
      <c r="F18" t="str">
        <f>CONCATENATE(UPPER(A$2),"&amp;123456")</f>
        <v>JOHN&amp;123456</v>
      </c>
      <c r="G18" t="str">
        <f>CONCATENATE(UPPER(A$2),"^123456")</f>
        <v>JOHN^123456</v>
      </c>
      <c r="H18" t="str">
        <f>CONCATENATE(UPPER(LEFT(A$2,4)),"@123456")</f>
        <v>JOHN@123456</v>
      </c>
      <c r="I18" t="str">
        <f>CONCATENATE(UPPER(LEFT(A$2,4)),"@@123456")</f>
        <v>JOHN@@123456</v>
      </c>
      <c r="J18" t="str">
        <f>CONCATENATE(UPPER(LEFT(A$2,4)),"-123456")</f>
        <v>JOHN-123456</v>
      </c>
      <c r="K18" t="str">
        <f>CONCATENATE(UPPER(LEFT(A$2,4)),"#123456")</f>
        <v>JOHN#123456</v>
      </c>
      <c r="L18" t="str">
        <f>CONCATENATE(UPPER(LEFT(A$2,4)),"_123456")</f>
        <v>JOHN_123456</v>
      </c>
      <c r="M18" t="str">
        <f>CONCATENATE(UPPER(LEFT(A$2,4)),"&amp;123456")</f>
        <v>JOHN&amp;123456</v>
      </c>
      <c r="N18" t="str">
        <f>CONCATENATE(UPPER(LEFT(A$2,4)),"^123456")</f>
        <v>JOHN^123456</v>
      </c>
      <c r="O18" t="str">
        <f>CONCATENATE(UPPER(LEFT(A$2,3)),"@123456")</f>
        <v>JOH@123456</v>
      </c>
      <c r="P18" t="str">
        <f>CONCATENATE(UPPER(LEFT(A$2,3)),"@@123456")</f>
        <v>JOH@@123456</v>
      </c>
      <c r="Q18" t="str">
        <f>CONCATENATE(UPPER(LEFT(A$2,3)),"-123456")</f>
        <v>JOH-123456</v>
      </c>
      <c r="R18" t="str">
        <f>CONCATENATE(UPPER(LEFT(A$2,3)),"#123456")</f>
        <v>JOH#123456</v>
      </c>
      <c r="S18" t="str">
        <f>CONCATENATE(UPPER(LEFT(A$2,3)),"_123456")</f>
        <v>JOH_123456</v>
      </c>
      <c r="T18" t="str">
        <f>CONCATENATE(UPPER(LEFT(A$2,3)),"&amp;123456")</f>
        <v>JOH&amp;123456</v>
      </c>
      <c r="U18" t="str">
        <f>CONCATENATE(UPPER(LEFT(A$2,3)),"^123456")</f>
        <v>JOH^123456</v>
      </c>
      <c r="V18" t="str">
        <f>CONCATENATE(UPPER(A$2),".123456")</f>
        <v>JOHN.123456</v>
      </c>
      <c r="W18" t="str">
        <f>CONCATENATE(UPPER(LEFT(A$2,4)),".123456")</f>
        <v>JOHN.123456</v>
      </c>
      <c r="X18" t="str">
        <f>CONCATENATE(UPPER(LEFT(A$2,3)),".123456")</f>
        <v>JOH.123456</v>
      </c>
    </row>
    <row r="19" spans="1:24" x14ac:dyDescent="0.3">
      <c r="A19" t="str">
        <f>CONCATENATE(LOWER(A$2),"@2019")</f>
        <v>john@2019</v>
      </c>
      <c r="B19" t="str">
        <f>CONCATENATE(LOWER(A$2),"@@2019")</f>
        <v>john@@2019</v>
      </c>
      <c r="C19" t="str">
        <f>CONCATENATE(LOWER(A$2),"-2019")</f>
        <v>john-2019</v>
      </c>
      <c r="D19" t="str">
        <f>CONCATENATE(LOWER(A$2),"#2019")</f>
        <v>john#2019</v>
      </c>
      <c r="E19" t="str">
        <f>CONCATENATE(LOWER(A$2),"_2019")</f>
        <v>john_2019</v>
      </c>
      <c r="F19" t="str">
        <f>CONCATENATE(LOWER(A$2),"&amp;2019")</f>
        <v>john&amp;2019</v>
      </c>
      <c r="G19" t="str">
        <f>CONCATENATE(LOWER(A$2),"^2019")</f>
        <v>john^2019</v>
      </c>
      <c r="H19" t="str">
        <f>CONCATENATE(LOWER(LEFT(A$2,4)),"@2019")</f>
        <v>john@2019</v>
      </c>
      <c r="I19" t="str">
        <f>CONCATENATE(LOWER(LEFT(A$2,4)),"@@2019")</f>
        <v>john@@2019</v>
      </c>
      <c r="J19" t="str">
        <f>CONCATENATE(LOWER(LEFT(A$2,4)),"-2019")</f>
        <v>john-2019</v>
      </c>
      <c r="K19" t="str">
        <f>CONCATENATE(LOWER(LEFT(A$2,4)),"#2019")</f>
        <v>john#2019</v>
      </c>
      <c r="L19" t="str">
        <f>CONCATENATE(LOWER(LEFT(A$2,4)),"_2019")</f>
        <v>john_2019</v>
      </c>
      <c r="M19" t="str">
        <f>CONCATENATE(LOWER(LEFT(A$2,4)),"&amp;2019")</f>
        <v>john&amp;2019</v>
      </c>
      <c r="N19" t="str">
        <f>CONCATENATE(LOWER(LEFT(A$2,4)),"^2019")</f>
        <v>john^2019</v>
      </c>
      <c r="O19" t="str">
        <f>CONCATENATE(LOWER(LEFT(A$2,3)),"@2019")</f>
        <v>joh@2019</v>
      </c>
      <c r="P19" t="str">
        <f>CONCATENATE(LOWER(LEFT(A$2,3)),"@@2019")</f>
        <v>joh@@2019</v>
      </c>
      <c r="Q19" t="str">
        <f>CONCATENATE(LOWER(LEFT(A$2,3)),"-2019")</f>
        <v>joh-2019</v>
      </c>
      <c r="R19" t="str">
        <f>CONCATENATE(LOWER(LEFT(A$2,3)),"#2019")</f>
        <v>joh#2019</v>
      </c>
      <c r="S19" t="str">
        <f>CONCATENATE(LOWER(LEFT(A$2,3)),"_2019")</f>
        <v>joh_2019</v>
      </c>
      <c r="T19" t="str">
        <f>CONCATENATE(LOWER(LEFT(A$2,3)),"&amp;2019")</f>
        <v>joh&amp;2019</v>
      </c>
      <c r="U19" t="str">
        <f>CONCATENATE(LOWER(LEFT(A$2,3)),"^2019")</f>
        <v>joh^2019</v>
      </c>
      <c r="V19" t="str">
        <f>CONCATENATE(LOWER(A$2),".2019")</f>
        <v>john.2019</v>
      </c>
      <c r="W19" t="str">
        <f>CONCATENATE(LOWER(LEFT(A$2,4)),".2019")</f>
        <v>john.2019</v>
      </c>
      <c r="X19" t="str">
        <f>CONCATENATE(LOWER(LEFT(A$2,3)),".2019")</f>
        <v>joh.2019</v>
      </c>
    </row>
    <row r="20" spans="1:24" x14ac:dyDescent="0.3">
      <c r="A20" t="str">
        <f>CONCATENATE(PROPER(A$2),"@2019")</f>
        <v>John@2019</v>
      </c>
      <c r="B20" t="str">
        <f>CONCATENATE(PROPER(A$2),"@@2019")</f>
        <v>John@@2019</v>
      </c>
      <c r="C20" t="str">
        <f>CONCATENATE(PROPER(A$2),"-2019")</f>
        <v>John-2019</v>
      </c>
      <c r="D20" t="str">
        <f>CONCATENATE(PROPER(A$2),"#2019")</f>
        <v>John#2019</v>
      </c>
      <c r="E20" t="str">
        <f>CONCATENATE(PROPER(A$2),"_2019")</f>
        <v>John_2019</v>
      </c>
      <c r="F20" t="str">
        <f>CONCATENATE(PROPER(A$2),"&amp;2019")</f>
        <v>John&amp;2019</v>
      </c>
      <c r="G20" t="str">
        <f>CONCATENATE(PROPER(A$2),"^2019")</f>
        <v>John^2019</v>
      </c>
      <c r="H20" t="str">
        <f>CONCATENATE(PROPER(LEFT(A$2,4)),"@2019")</f>
        <v>John@2019</v>
      </c>
      <c r="I20" t="str">
        <f>CONCATENATE(PROPER(LEFT(A$2,4)),"@@2019")</f>
        <v>John@@2019</v>
      </c>
      <c r="J20" t="str">
        <f>CONCATENATE(PROPER(LEFT(A$2,4)),"-2019")</f>
        <v>John-2019</v>
      </c>
      <c r="K20" t="str">
        <f>CONCATENATE(PROPER(LEFT(A$2,4)),"#2019")</f>
        <v>John#2019</v>
      </c>
      <c r="L20" t="str">
        <f>CONCATENATE(PROPER(LEFT(A$2,4)),"_2019")</f>
        <v>John_2019</v>
      </c>
      <c r="M20" t="str">
        <f>CONCATENATE(PROPER(LEFT(A$2,4)),"&amp;2019")</f>
        <v>John&amp;2019</v>
      </c>
      <c r="N20" t="str">
        <f>CONCATENATE(PROPER(LEFT(A$2,4)),"^2019")</f>
        <v>John^2019</v>
      </c>
      <c r="O20" t="str">
        <f>CONCATENATE(PROPER(LEFT(A$2,3)),"@2019")</f>
        <v>Joh@2019</v>
      </c>
      <c r="P20" t="str">
        <f>CONCATENATE(PROPER(LEFT(A$2,3)),"@@2019")</f>
        <v>Joh@@2019</v>
      </c>
      <c r="Q20" t="str">
        <f>CONCATENATE(PROPER(LEFT(A$2,3)),"-2019")</f>
        <v>Joh-2019</v>
      </c>
      <c r="R20" t="str">
        <f>CONCATENATE(PROPER(LEFT(A$2,3)),"#2019")</f>
        <v>Joh#2019</v>
      </c>
      <c r="S20" t="str">
        <f>CONCATENATE(PROPER(LEFT(A$2,3)),"_2019")</f>
        <v>Joh_2019</v>
      </c>
      <c r="T20" t="str">
        <f>CONCATENATE(PROPER(LEFT(A$2,3)),"&amp;2019")</f>
        <v>Joh&amp;2019</v>
      </c>
      <c r="U20" t="str">
        <f>CONCATENATE(PROPER(LEFT(A$2,3)),"^2019")</f>
        <v>Joh^2019</v>
      </c>
      <c r="V20" t="str">
        <f>CONCATENATE(PROPER(A$2),".2019")</f>
        <v>John.2019</v>
      </c>
      <c r="W20" t="str">
        <f>CONCATENATE(PROPER(LEFT(A$2,4)),".2019")</f>
        <v>John.2019</v>
      </c>
      <c r="X20" t="str">
        <f>CONCATENATE(PROPER(LEFT(A$2,3)),".2019")</f>
        <v>Joh.2019</v>
      </c>
    </row>
    <row r="21" spans="1:24" x14ac:dyDescent="0.3">
      <c r="A21" t="str">
        <f>CONCATENATE(LOWER(LEFT($A$2,1)),UPPER(RIGHT(A$2,LEN(A$2)-1)),"@2019")</f>
        <v>jOHN@2019</v>
      </c>
      <c r="B21" t="str">
        <f>CONCATENATE(LOWER(LEFT($A$2,1)),UPPER(RIGHT($A$2,LEN($A$2)-1)),"@@2019")</f>
        <v>jOHN@@2019</v>
      </c>
      <c r="C21" t="str">
        <f>CONCATENATE(LOWER(LEFT($A$2,1)),UPPER(RIGHT($A$2,LEN($A$2)-1)),"-2019")</f>
        <v>jOHN-2019</v>
      </c>
      <c r="D21" t="str">
        <f>CONCATENATE(LOWER(LEFT($A$2,1)),UPPER(RIGHT($A$2,LEN($A$2)-1)),"#2019")</f>
        <v>jOHN#2019</v>
      </c>
      <c r="E21" t="str">
        <f>CONCATENATE(LOWER(LEFT($A$2,1)),UPPER(RIGHT($A$2,LEN($A$2)-1)),"_2019")</f>
        <v>jOHN_2019</v>
      </c>
      <c r="F21" t="str">
        <f>CONCATENATE(LOWER(LEFT($A$2,1)),UPPER(RIGHT($A$2,LEN($A$2)-1)),"&amp;2019")</f>
        <v>jOHN&amp;2019</v>
      </c>
      <c r="G21" t="str">
        <f>CONCATENATE(LOWER(LEFT($A$2,1)),UPPER(RIGHT($A$2,LEN($A$2)-1)),"^2019")</f>
        <v>jOHN^2019</v>
      </c>
      <c r="H21" t="str">
        <f>CONCATENATE(LOWER(LEFT($A$2,1)),LEFT(UPPER(RIGHT($A$2,LEN($A$2)-1)),3),"@2019")</f>
        <v>jOHN@2019</v>
      </c>
      <c r="I21" t="str">
        <f>CONCATENATE(LOWER(LEFT($A$2,1)),LEFT(UPPER(RIGHT($A$2,LEN($A$2)-1)),3),"@@2019")</f>
        <v>jOHN@@2019</v>
      </c>
      <c r="J21" t="str">
        <f>CONCATENATE(LOWER(LEFT($A$2,1)),LEFT(UPPER(RIGHT($A$2,LEN($A$2)-1)),3),"-2019")</f>
        <v>jOHN-2019</v>
      </c>
      <c r="K21" t="str">
        <f>CONCATENATE(LOWER(LEFT($A$2,1)),LEFT(UPPER(RIGHT($A$2,LEN($A$2)-1)),3),"#2019")</f>
        <v>jOHN#2019</v>
      </c>
      <c r="L21" t="str">
        <f>CONCATENATE(LOWER(LEFT($A$2,1)),LEFT(UPPER(RIGHT($A$2,LEN($A$2)-1)),3),"_2019")</f>
        <v>jOHN_2019</v>
      </c>
      <c r="M21" t="str">
        <f>CONCATENATE(LOWER(LEFT($A$2,1)),LEFT(UPPER(RIGHT($A$2,LEN($A$2)-1)),3),"&amp;2019")</f>
        <v>jOHN&amp;2019</v>
      </c>
      <c r="N21" t="str">
        <f>CONCATENATE(LOWER(LEFT($A$2,1)),LEFT(UPPER(RIGHT($A$2,LEN($A$2)-1)),3),"^2019")</f>
        <v>jOHN^2019</v>
      </c>
      <c r="O21" t="str">
        <f>CONCATENATE(LOWER(LEFT($A$2,1)),LEFT(UPPER(RIGHT($A$2,LEN($A$2)-1)),3),"@2019")</f>
        <v>jOHN@2019</v>
      </c>
      <c r="P21" t="str">
        <f>CONCATENATE(LOWER(LEFT($A$2,1)),LEFT(UPPER(RIGHT($A$2,LEN($A$2)-1)),2),"@@2019")</f>
        <v>jOH@@2019</v>
      </c>
      <c r="Q21" t="str">
        <f>CONCATENATE(LOWER(LEFT($A$2,1)),LEFT(UPPER(RIGHT($A$2,LEN($A$2)-1)),2),"-2019")</f>
        <v>jOH-2019</v>
      </c>
      <c r="R21" t="str">
        <f>CONCATENATE(LOWER(LEFT($A$2,1)),LEFT(UPPER(RIGHT($A$2,LEN($A$2)-1)),2),"#2019")</f>
        <v>jOH#2019</v>
      </c>
      <c r="S21" t="str">
        <f>CONCATENATE(LOWER(LEFT($A$2,1)),LEFT(UPPER(RIGHT($A$2,LEN($A$2)-1)),2),"_2019")</f>
        <v>jOH_2019</v>
      </c>
      <c r="T21" t="str">
        <f>CONCATENATE(LOWER(LEFT($A$2,1)),LEFT(UPPER(RIGHT($A$2,LEN($A$2)-1)),2),"&amp;2019")</f>
        <v>jOH&amp;2019</v>
      </c>
      <c r="U21" t="str">
        <f>CONCATENATE(LOWER(LEFT($A$2,1)),LEFT(UPPER(RIGHT($A$2,LEN($A$2)-1)),2),"^2019")</f>
        <v>jOH^2019</v>
      </c>
      <c r="V21" t="str">
        <f>CONCATENATE(LOWER(LEFT($A$2,1)),UPPER(RIGHT(A$2,LEN(A$2)-1)),".2019")</f>
        <v>jOHN.2019</v>
      </c>
      <c r="W21" t="str">
        <f>CONCATENATE(LOWER(LEFT($A$2,1)),LEFT(UPPER(RIGHT($A$2,LEN($A$2)-1)),3),".2019")</f>
        <v>jOHN.2019</v>
      </c>
      <c r="X21" t="str">
        <f>CONCATENATE(LOWER(LEFT($A$2,1)),LEFT(UPPER(RIGHT($A$2,LEN($A$2)-1)),3),".2019")</f>
        <v>jOHN.2019</v>
      </c>
    </row>
    <row r="22" spans="1:24" x14ac:dyDescent="0.3">
      <c r="A22" t="str">
        <f>CONCATENATE(UPPER(A$2),"@2019")</f>
        <v>JOHN@2019</v>
      </c>
      <c r="B22" t="str">
        <f>CONCATENATE(UPPER(A$2),"@@2019")</f>
        <v>JOHN@@2019</v>
      </c>
      <c r="C22" t="str">
        <f>CONCATENATE(UPPER(A$2),"-2019")</f>
        <v>JOHN-2019</v>
      </c>
      <c r="D22" t="str">
        <f>CONCATENATE(UPPER(A$2),"#2019")</f>
        <v>JOHN#2019</v>
      </c>
      <c r="E22" t="str">
        <f>CONCATENATE(UPPER(A$2),"_2019")</f>
        <v>JOHN_2019</v>
      </c>
      <c r="F22" t="str">
        <f>CONCATENATE(UPPER(A$2),"&amp;2019")</f>
        <v>JOHN&amp;2019</v>
      </c>
      <c r="G22" t="str">
        <f>CONCATENATE(UPPER(A$2),"^2019")</f>
        <v>JOHN^2019</v>
      </c>
      <c r="H22" t="str">
        <f>CONCATENATE(UPPER(LEFT(A$2,4)),"@2019")</f>
        <v>JOHN@2019</v>
      </c>
      <c r="I22" t="str">
        <f>CONCATENATE(UPPER(LEFT(A$2,4)),"@@2019")</f>
        <v>JOHN@@2019</v>
      </c>
      <c r="J22" t="str">
        <f>CONCATENATE(UPPER(LEFT(A$2,4)),"-2019")</f>
        <v>JOHN-2019</v>
      </c>
      <c r="K22" t="str">
        <f>CONCATENATE(UPPER(LEFT(A$2,4)),"#2019")</f>
        <v>JOHN#2019</v>
      </c>
      <c r="L22" t="str">
        <f>CONCATENATE(UPPER(LEFT(A$2,4)),"_2019")</f>
        <v>JOHN_2019</v>
      </c>
      <c r="M22" t="str">
        <f>CONCATENATE(UPPER(LEFT(A$2,4)),"&amp;2019")</f>
        <v>JOHN&amp;2019</v>
      </c>
      <c r="N22" t="str">
        <f>CONCATENATE(UPPER(LEFT(A$2,4)),"^2019")</f>
        <v>JOHN^2019</v>
      </c>
      <c r="O22" t="str">
        <f>CONCATENATE(UPPER(LEFT(A$2,3)),"@2019")</f>
        <v>JOH@2019</v>
      </c>
      <c r="P22" t="str">
        <f>CONCATENATE(UPPER(LEFT(A$2,3)),"@@2019")</f>
        <v>JOH@@2019</v>
      </c>
      <c r="Q22" t="str">
        <f>CONCATENATE(UPPER(LEFT(A$2,3)),"-2019")</f>
        <v>JOH-2019</v>
      </c>
      <c r="R22" t="str">
        <f>CONCATENATE(UPPER(LEFT(A$2,3)),"#2019")</f>
        <v>JOH#2019</v>
      </c>
      <c r="S22" t="str">
        <f>CONCATENATE(UPPER(LEFT(A$2,3)),"_2019")</f>
        <v>JOH_2019</v>
      </c>
      <c r="T22" t="str">
        <f>CONCATENATE(UPPER(LEFT(A$2,3)),"&amp;2019")</f>
        <v>JOH&amp;2019</v>
      </c>
      <c r="U22" t="str">
        <f>CONCATENATE(UPPER(LEFT(A$2,3)),"^2019")</f>
        <v>JOH^2019</v>
      </c>
      <c r="V22" t="str">
        <f>CONCATENATE(UPPER(A$2),".2019")</f>
        <v>JOHN.2019</v>
      </c>
      <c r="W22" t="str">
        <f>CONCATENATE(UPPER(LEFT(A$2,4)),".2019")</f>
        <v>JOHN.2019</v>
      </c>
      <c r="X22" t="str">
        <f>CONCATENATE(UPPER(LEFT(A$2,3)),".2019")</f>
        <v>JOH.2019</v>
      </c>
    </row>
    <row r="23" spans="1:24" x14ac:dyDescent="0.3">
      <c r="A23" t="str">
        <f>CONCATENATE(LOWER(A$2),"@2020")</f>
        <v>john@2020</v>
      </c>
      <c r="B23" t="str">
        <f>CONCATENATE(LOWER(A$2),"@@2020")</f>
        <v>john@@2020</v>
      </c>
      <c r="C23" t="str">
        <f>CONCATENATE(LOWER(A$2),"-2020")</f>
        <v>john-2020</v>
      </c>
      <c r="D23" t="str">
        <f>CONCATENATE(LOWER(A$2),"#2020")</f>
        <v>john#2020</v>
      </c>
      <c r="E23" t="str">
        <f>CONCATENATE(LOWER(A$2),"_2020")</f>
        <v>john_2020</v>
      </c>
      <c r="F23" t="str">
        <f>CONCATENATE(LOWER(A$2),"&amp;2020")</f>
        <v>john&amp;2020</v>
      </c>
      <c r="G23" t="str">
        <f>CONCATENATE(LOWER(A$2),"^2020")</f>
        <v>john^2020</v>
      </c>
      <c r="H23" t="str">
        <f>CONCATENATE(LOWER(LEFT(A$2,4)),"@2020")</f>
        <v>john@2020</v>
      </c>
      <c r="I23" t="str">
        <f>CONCATENATE(LOWER(LEFT(A$2,4)),"@@2020")</f>
        <v>john@@2020</v>
      </c>
      <c r="J23" t="str">
        <f>CONCATENATE(LOWER(LEFT(A$2,4)),"-2020")</f>
        <v>john-2020</v>
      </c>
      <c r="K23" t="str">
        <f>CONCATENATE(LOWER(LEFT(A$2,4)),"#2020")</f>
        <v>john#2020</v>
      </c>
      <c r="L23" t="str">
        <f>CONCATENATE(LOWER(LEFT(A$2,4)),"_2020")</f>
        <v>john_2020</v>
      </c>
      <c r="M23" t="str">
        <f>CONCATENATE(LOWER(LEFT(A$2,4)),"&amp;2020")</f>
        <v>john&amp;2020</v>
      </c>
      <c r="N23" t="str">
        <f>CONCATENATE(LOWER(LEFT(A$2,4)),"^2020")</f>
        <v>john^2020</v>
      </c>
      <c r="O23" t="str">
        <f>CONCATENATE(LOWER(LEFT(A$2,3)),"@2020")</f>
        <v>joh@2020</v>
      </c>
      <c r="P23" t="str">
        <f>CONCATENATE(LOWER(LEFT(A$2,3)),"@@2020")</f>
        <v>joh@@2020</v>
      </c>
      <c r="Q23" t="str">
        <f>CONCATENATE(LOWER(LEFT(A$2,3)),"-2020")</f>
        <v>joh-2020</v>
      </c>
      <c r="R23" t="str">
        <f>CONCATENATE(LOWER(LEFT(A$2,3)),"#2020")</f>
        <v>joh#2020</v>
      </c>
      <c r="S23" t="str">
        <f>CONCATENATE(LOWER(LEFT(A$2,3)),"_2020")</f>
        <v>joh_2020</v>
      </c>
      <c r="T23" t="str">
        <f>CONCATENATE(LOWER(LEFT(A$2,3)),"&amp;2020")</f>
        <v>joh&amp;2020</v>
      </c>
      <c r="U23" t="str">
        <f>CONCATENATE(LOWER(LEFT(A$2,3)),"^2020")</f>
        <v>joh^2020</v>
      </c>
      <c r="V23" t="str">
        <f>CONCATENATE(LOWER(A$2),".2020")</f>
        <v>john.2020</v>
      </c>
      <c r="W23" t="str">
        <f>CONCATENATE(LOWER(LEFT(A$2,4)),".2020")</f>
        <v>john.2020</v>
      </c>
      <c r="X23" t="str">
        <f>CONCATENATE(LOWER(LEFT(A$2,3)),".2020")</f>
        <v>joh.2020</v>
      </c>
    </row>
    <row r="24" spans="1:24" x14ac:dyDescent="0.3">
      <c r="A24" t="str">
        <f>CONCATENATE(PROPER(A$2),"@2020")</f>
        <v>John@2020</v>
      </c>
      <c r="B24" t="str">
        <f>CONCATENATE(PROPER(A$2),"@@2020")</f>
        <v>John@@2020</v>
      </c>
      <c r="C24" t="str">
        <f>CONCATENATE(PROPER(A$2),"-2020")</f>
        <v>John-2020</v>
      </c>
      <c r="D24" t="str">
        <f>CONCATENATE(PROPER(A$2),"#2020")</f>
        <v>John#2020</v>
      </c>
      <c r="E24" t="str">
        <f>CONCATENATE(PROPER(A$2),"_2020")</f>
        <v>John_2020</v>
      </c>
      <c r="F24" t="str">
        <f>CONCATENATE(PROPER(A$2),"&amp;2020")</f>
        <v>John&amp;2020</v>
      </c>
      <c r="G24" t="str">
        <f>CONCATENATE(PROPER(A$2),"^2020")</f>
        <v>John^2020</v>
      </c>
      <c r="H24" t="str">
        <f>CONCATENATE(PROPER(LEFT(A$2,4)),"@2020")</f>
        <v>John@2020</v>
      </c>
      <c r="I24" t="str">
        <f>CONCATENATE(PROPER(LEFT(A$2,4)),"@@2020")</f>
        <v>John@@2020</v>
      </c>
      <c r="J24" t="str">
        <f>CONCATENATE(PROPER(LEFT(A$2,4)),"-2020")</f>
        <v>John-2020</v>
      </c>
      <c r="K24" t="str">
        <f>CONCATENATE(PROPER(LEFT(A$2,4)),"#2020")</f>
        <v>John#2020</v>
      </c>
      <c r="L24" t="str">
        <f>CONCATENATE(PROPER(LEFT(A$2,4)),"_2020")</f>
        <v>John_2020</v>
      </c>
      <c r="M24" t="str">
        <f>CONCATENATE(PROPER(LEFT(A$2,4)),"&amp;2020")</f>
        <v>John&amp;2020</v>
      </c>
      <c r="N24" t="str">
        <f>CONCATENATE(PROPER(LEFT(A$2,4)),"^2020")</f>
        <v>John^2020</v>
      </c>
      <c r="O24" t="str">
        <f>CONCATENATE(PROPER(LEFT(A$2,3)),"@2020")</f>
        <v>Joh@2020</v>
      </c>
      <c r="P24" t="str">
        <f>CONCATENATE(PROPER(LEFT(A$2,3)),"@@2020")</f>
        <v>Joh@@2020</v>
      </c>
      <c r="Q24" t="str">
        <f>CONCATENATE(PROPER(LEFT(A$2,3)),"-2020")</f>
        <v>Joh-2020</v>
      </c>
      <c r="R24" t="str">
        <f>CONCATENATE(PROPER(LEFT(A$2,3)),"#2020")</f>
        <v>Joh#2020</v>
      </c>
      <c r="S24" t="str">
        <f>CONCATENATE(PROPER(LEFT(A$2,3)),"_2020")</f>
        <v>Joh_2020</v>
      </c>
      <c r="T24" t="str">
        <f>CONCATENATE(PROPER(LEFT(A$2,3)),"&amp;2020")</f>
        <v>Joh&amp;2020</v>
      </c>
      <c r="U24" t="str">
        <f>CONCATENATE(PROPER(LEFT(A$2,3)),"^2020")</f>
        <v>Joh^2020</v>
      </c>
      <c r="V24" t="str">
        <f>CONCATENATE(PROPER(A$2),".2020")</f>
        <v>John.2020</v>
      </c>
      <c r="W24" t="str">
        <f>CONCATENATE(PROPER(LEFT(A$2,4)),".2020")</f>
        <v>John.2020</v>
      </c>
      <c r="X24" t="str">
        <f>CONCATENATE(PROPER(LEFT(A$2,3)),".2020")</f>
        <v>Joh.2020</v>
      </c>
    </row>
    <row r="25" spans="1:24" x14ac:dyDescent="0.3">
      <c r="A25" t="str">
        <f>CONCATENATE(LOWER(LEFT($A$2,1)),UPPER(RIGHT(A$2,LEN(A$2)-1)),"@2020")</f>
        <v>jOHN@2020</v>
      </c>
      <c r="B25" t="str">
        <f>CONCATENATE(LOWER(LEFT($A$2,1)),UPPER(RIGHT($A$2,LEN($A$2)-1)),"@@2020")</f>
        <v>jOHN@@2020</v>
      </c>
      <c r="C25" t="str">
        <f>CONCATENATE(LOWER(LEFT($A$2,1)),UPPER(RIGHT($A$2,LEN($A$2)-1)),"-2020")</f>
        <v>jOHN-2020</v>
      </c>
      <c r="D25" t="str">
        <f>CONCATENATE(LOWER(LEFT($A$2,1)),UPPER(RIGHT($A$2,LEN($A$2)-1)),"#2020")</f>
        <v>jOHN#2020</v>
      </c>
      <c r="E25" t="str">
        <f>CONCATENATE(LOWER(LEFT($A$2,1)),UPPER(RIGHT($A$2,LEN($A$2)-1)),"_2020")</f>
        <v>jOHN_2020</v>
      </c>
      <c r="F25" t="str">
        <f>CONCATENATE(LOWER(LEFT($A$2,1)),UPPER(RIGHT($A$2,LEN($A$2)-1)),"&amp;2020")</f>
        <v>jOHN&amp;2020</v>
      </c>
      <c r="G25" t="str">
        <f>CONCATENATE(LOWER(LEFT($A$2,1)),UPPER(RIGHT($A$2,LEN($A$2)-1)),"^2020")</f>
        <v>jOHN^2020</v>
      </c>
      <c r="H25" t="str">
        <f>CONCATENATE(LOWER(LEFT($A$2,1)),LEFT(UPPER(RIGHT($A$2,LEN($A$2)-1)),3),"@2020")</f>
        <v>jOHN@2020</v>
      </c>
      <c r="I25" t="str">
        <f>CONCATENATE(LOWER(LEFT($A$2,1)),LEFT(UPPER(RIGHT($A$2,LEN($A$2)-1)),3),"@@2020")</f>
        <v>jOHN@@2020</v>
      </c>
      <c r="J25" t="str">
        <f>CONCATENATE(LOWER(LEFT($A$2,1)),LEFT(UPPER(RIGHT($A$2,LEN($A$2)-1)),3),"-2020")</f>
        <v>jOHN-2020</v>
      </c>
      <c r="K25" t="str">
        <f>CONCATENATE(LOWER(LEFT($A$2,1)),LEFT(UPPER(RIGHT($A$2,LEN($A$2)-1)),3),"#2020")</f>
        <v>jOHN#2020</v>
      </c>
      <c r="L25" t="str">
        <f>CONCATENATE(LOWER(LEFT($A$2,1)),LEFT(UPPER(RIGHT($A$2,LEN($A$2)-1)),3),"_2020")</f>
        <v>jOHN_2020</v>
      </c>
      <c r="M25" t="str">
        <f>CONCATENATE(LOWER(LEFT($A$2,1)),LEFT(UPPER(RIGHT($A$2,LEN($A$2)-1)),3),"&amp;2020")</f>
        <v>jOHN&amp;2020</v>
      </c>
      <c r="N25" t="str">
        <f>CONCATENATE(LOWER(LEFT($A$2,1)),LEFT(UPPER(RIGHT($A$2,LEN($A$2)-1)),3),"^2020")</f>
        <v>jOHN^2020</v>
      </c>
      <c r="O25" t="str">
        <f>CONCATENATE(LOWER(LEFT($A$2,1)),LEFT(UPPER(RIGHT($A$2,LEN($A$2)-1)),3),"@2020")</f>
        <v>jOHN@2020</v>
      </c>
      <c r="P25" t="str">
        <f>CONCATENATE(LOWER(LEFT($A$2,1)),LEFT(UPPER(RIGHT($A$2,LEN($A$2)-1)),2),"@@2020")</f>
        <v>jOH@@2020</v>
      </c>
      <c r="Q25" t="str">
        <f>CONCATENATE(LOWER(LEFT($A$2,1)),LEFT(UPPER(RIGHT($A$2,LEN($A$2)-1)),2),"-2020")</f>
        <v>jOH-2020</v>
      </c>
      <c r="R25" t="str">
        <f>CONCATENATE(LOWER(LEFT($A$2,1)),LEFT(UPPER(RIGHT($A$2,LEN($A$2)-1)),2),"#2020")</f>
        <v>jOH#2020</v>
      </c>
      <c r="S25" t="str">
        <f>CONCATENATE(LOWER(LEFT($A$2,1)),LEFT(UPPER(RIGHT($A$2,LEN($A$2)-1)),2),"_2020")</f>
        <v>jOH_2020</v>
      </c>
      <c r="T25" t="str">
        <f>CONCATENATE(LOWER(LEFT($A$2,1)),LEFT(UPPER(RIGHT($A$2,LEN($A$2)-1)),2),"&amp;2020")</f>
        <v>jOH&amp;2020</v>
      </c>
      <c r="U25" t="str">
        <f>CONCATENATE(LOWER(LEFT($A$2,1)),LEFT(UPPER(RIGHT($A$2,LEN($A$2)-1)),2),"^2020")</f>
        <v>jOH^2020</v>
      </c>
      <c r="V25" t="str">
        <f>CONCATENATE(LOWER(LEFT($A$2,1)),UPPER(RIGHT(A$2,LEN(A$2)-1)),".2020")</f>
        <v>jOHN.2020</v>
      </c>
      <c r="W25" t="str">
        <f>CONCATENATE(LOWER(LEFT($A$2,1)),LEFT(UPPER(RIGHT($A$2,LEN($A$2)-1)),3),".2020")</f>
        <v>jOHN.2020</v>
      </c>
      <c r="X25" t="str">
        <f>CONCATENATE(LOWER(LEFT($A$2,1)),LEFT(UPPER(RIGHT($A$2,LEN($A$2)-1)),3),".2020")</f>
        <v>jOHN.2020</v>
      </c>
    </row>
    <row r="26" spans="1:24" x14ac:dyDescent="0.3">
      <c r="A26" t="str">
        <f>CONCATENATE(UPPER(A$2),"@2020")</f>
        <v>JOHN@2020</v>
      </c>
      <c r="B26" t="str">
        <f>CONCATENATE(UPPER(A$2),"@@2020")</f>
        <v>JOHN@@2020</v>
      </c>
      <c r="C26" t="str">
        <f>CONCATENATE(UPPER(A$2),"-2020")</f>
        <v>JOHN-2020</v>
      </c>
      <c r="D26" t="str">
        <f>CONCATENATE(UPPER(A$2),"#2020")</f>
        <v>JOHN#2020</v>
      </c>
      <c r="E26" t="str">
        <f>CONCATENATE(UPPER(A$2),"_2020")</f>
        <v>JOHN_2020</v>
      </c>
      <c r="F26" t="str">
        <f>CONCATENATE(UPPER(A$2),"&amp;2020")</f>
        <v>JOHN&amp;2020</v>
      </c>
      <c r="G26" t="str">
        <f>CONCATENATE(UPPER(A$2),"^2020")</f>
        <v>JOHN^2020</v>
      </c>
      <c r="H26" t="str">
        <f>CONCATENATE(UPPER(LEFT(A$2,4)),"@2020")</f>
        <v>JOHN@2020</v>
      </c>
      <c r="I26" t="str">
        <f>CONCATENATE(UPPER(LEFT(A$2,4)),"@@2020")</f>
        <v>JOHN@@2020</v>
      </c>
      <c r="J26" t="str">
        <f>CONCATENATE(UPPER(LEFT(A$2,4)),"-2020")</f>
        <v>JOHN-2020</v>
      </c>
      <c r="K26" t="str">
        <f>CONCATENATE(UPPER(LEFT(A$2,4)),"#2020")</f>
        <v>JOHN#2020</v>
      </c>
      <c r="L26" t="str">
        <f>CONCATENATE(UPPER(LEFT(A$2,4)),"_2020")</f>
        <v>JOHN_2020</v>
      </c>
      <c r="M26" t="str">
        <f>CONCATENATE(UPPER(LEFT(A$2,4)),"&amp;2020")</f>
        <v>JOHN&amp;2020</v>
      </c>
      <c r="N26" t="str">
        <f>CONCATENATE(UPPER(LEFT(A$2,4)),"^2020")</f>
        <v>JOHN^2020</v>
      </c>
      <c r="O26" t="str">
        <f>CONCATENATE(UPPER(LEFT(A$2,3)),"@2020")</f>
        <v>JOH@2020</v>
      </c>
      <c r="P26" t="str">
        <f>CONCATENATE(UPPER(LEFT(A$2,3)),"@@2020")</f>
        <v>JOH@@2020</v>
      </c>
      <c r="Q26" t="str">
        <f>CONCATENATE(UPPER(LEFT(A$2,3)),"-2020")</f>
        <v>JOH-2020</v>
      </c>
      <c r="R26" t="str">
        <f>CONCATENATE(UPPER(LEFT(A$2,3)),"#2020")</f>
        <v>JOH#2020</v>
      </c>
      <c r="S26" t="str">
        <f>CONCATENATE(UPPER(LEFT(A$2,3)),"_2020")</f>
        <v>JOH_2020</v>
      </c>
      <c r="T26" t="str">
        <f>CONCATENATE(UPPER(LEFT(A$2,3)),"&amp;2020")</f>
        <v>JOH&amp;2020</v>
      </c>
      <c r="U26" t="str">
        <f>CONCATENATE(UPPER(LEFT(A$2,3)),"^2020")</f>
        <v>JOH^2020</v>
      </c>
      <c r="V26" t="str">
        <f>CONCATENATE(UPPER(A$2),".2020")</f>
        <v>JOHN.2020</v>
      </c>
      <c r="W26" t="str">
        <f>CONCATENATE(UPPER(LEFT(A$2,4)),".2020")</f>
        <v>JOHN.2020</v>
      </c>
      <c r="X26" t="str">
        <f>CONCATENATE(UPPER(LEFT(A$2,3)),".2020")</f>
        <v>JOH.2020</v>
      </c>
    </row>
    <row r="27" spans="1:24" x14ac:dyDescent="0.3">
      <c r="A27" t="str">
        <f>CONCATENATE(LOWER(A$2),"@2021")</f>
        <v>john@2021</v>
      </c>
      <c r="B27" t="str">
        <f>CONCATENATE(LOWER(A$2),"@@2021")</f>
        <v>john@@2021</v>
      </c>
      <c r="C27" t="str">
        <f>CONCATENATE(LOWER(A$2),"-2021")</f>
        <v>john-2021</v>
      </c>
      <c r="D27" t="str">
        <f>CONCATENATE(LOWER(A$2),"#2021")</f>
        <v>john#2021</v>
      </c>
      <c r="E27" t="str">
        <f>CONCATENATE(LOWER(A$2),"_2021")</f>
        <v>john_2021</v>
      </c>
      <c r="F27" t="str">
        <f>CONCATENATE(LOWER(A$2),"&amp;2021")</f>
        <v>john&amp;2021</v>
      </c>
      <c r="G27" t="str">
        <f>CONCATENATE(LOWER(A$2),"^2021")</f>
        <v>john^2021</v>
      </c>
      <c r="H27" t="str">
        <f>CONCATENATE(LOWER(LEFT(A$2,4)),"@2021")</f>
        <v>john@2021</v>
      </c>
      <c r="I27" t="str">
        <f>CONCATENATE(LOWER(LEFT(A$2,4)),"@@2021")</f>
        <v>john@@2021</v>
      </c>
      <c r="J27" t="str">
        <f>CONCATENATE(LOWER(LEFT(A$2,4)),"-2021")</f>
        <v>john-2021</v>
      </c>
      <c r="K27" t="str">
        <f>CONCATENATE(LOWER(LEFT(A$2,4)),"#2021")</f>
        <v>john#2021</v>
      </c>
      <c r="L27" t="str">
        <f>CONCATENATE(LOWER(LEFT(A$2,4)),"_2021")</f>
        <v>john_2021</v>
      </c>
      <c r="M27" t="str">
        <f>CONCATENATE(LOWER(LEFT(A$2,4)),"&amp;2021")</f>
        <v>john&amp;2021</v>
      </c>
      <c r="N27" t="str">
        <f>CONCATENATE(LOWER(LEFT(A$2,4)),"^2021")</f>
        <v>john^2021</v>
      </c>
      <c r="O27" t="str">
        <f>CONCATENATE(LOWER(LEFT(A$2,3)),"@2021")</f>
        <v>joh@2021</v>
      </c>
      <c r="P27" t="str">
        <f>CONCATENATE(LOWER(LEFT(A$2,3)),"@@2021")</f>
        <v>joh@@2021</v>
      </c>
      <c r="Q27" t="str">
        <f>CONCATENATE(LOWER(LEFT(A$2,3)),"-2021")</f>
        <v>joh-2021</v>
      </c>
      <c r="R27" t="str">
        <f>CONCATENATE(LOWER(LEFT(A$2,3)),"#2021")</f>
        <v>joh#2021</v>
      </c>
      <c r="S27" t="str">
        <f>CONCATENATE(LOWER(LEFT(A$2,3)),"_2021")</f>
        <v>joh_2021</v>
      </c>
      <c r="T27" t="str">
        <f>CONCATENATE(LOWER(LEFT(A$2,3)),"&amp;2021")</f>
        <v>joh&amp;2021</v>
      </c>
      <c r="U27" t="str">
        <f>CONCATENATE(LOWER(LEFT(A$2,3)),"^2021")</f>
        <v>joh^2021</v>
      </c>
      <c r="V27" t="str">
        <f>CONCATENATE(LOWER(A$2),".2021")</f>
        <v>john.2021</v>
      </c>
      <c r="W27" t="str">
        <f>CONCATENATE(LOWER(LEFT(A$2,4)),".2021")</f>
        <v>john.2021</v>
      </c>
      <c r="X27" t="str">
        <f>CONCATENATE(LOWER(LEFT(A$2,3)),".2021")</f>
        <v>joh.2021</v>
      </c>
    </row>
    <row r="28" spans="1:24" x14ac:dyDescent="0.3">
      <c r="A28" t="str">
        <f>CONCATENATE(PROPER(A$2),"@2021")</f>
        <v>John@2021</v>
      </c>
      <c r="B28" t="str">
        <f>CONCATENATE(PROPER(A$2),"@@2021")</f>
        <v>John@@2021</v>
      </c>
      <c r="C28" t="str">
        <f>CONCATENATE(PROPER(A$2),"-2021")</f>
        <v>John-2021</v>
      </c>
      <c r="D28" t="str">
        <f>CONCATENATE(PROPER(A$2),"#2021")</f>
        <v>John#2021</v>
      </c>
      <c r="E28" t="str">
        <f>CONCATENATE(PROPER(A$2),"_2021")</f>
        <v>John_2021</v>
      </c>
      <c r="F28" t="str">
        <f>CONCATENATE(PROPER(A$2),"&amp;2021")</f>
        <v>John&amp;2021</v>
      </c>
      <c r="G28" t="str">
        <f>CONCATENATE(PROPER(A$2),"^2021")</f>
        <v>John^2021</v>
      </c>
      <c r="H28" t="str">
        <f>CONCATENATE(PROPER(LEFT(A$2,4)),"@2021")</f>
        <v>John@2021</v>
      </c>
      <c r="I28" t="str">
        <f>CONCATENATE(PROPER(LEFT(A$2,4)),"@@2021")</f>
        <v>John@@2021</v>
      </c>
      <c r="J28" t="str">
        <f>CONCATENATE(PROPER(LEFT(A$2,4)),"-2021")</f>
        <v>John-2021</v>
      </c>
      <c r="K28" t="str">
        <f>CONCATENATE(PROPER(LEFT(A$2,4)),"#2021")</f>
        <v>John#2021</v>
      </c>
      <c r="L28" t="str">
        <f>CONCATENATE(PROPER(LEFT(A$2,4)),"_2021")</f>
        <v>John_2021</v>
      </c>
      <c r="M28" t="str">
        <f>CONCATENATE(PROPER(LEFT(A$2,4)),"&amp;2021")</f>
        <v>John&amp;2021</v>
      </c>
      <c r="N28" t="str">
        <f>CONCATENATE(PROPER(LEFT(A$2,4)),"^2021")</f>
        <v>John^2021</v>
      </c>
      <c r="O28" t="str">
        <f>CONCATENATE(PROPER(LEFT(A$2,3)),"@2021")</f>
        <v>Joh@2021</v>
      </c>
      <c r="P28" t="str">
        <f>CONCATENATE(PROPER(LEFT(A$2,3)),"@@2021")</f>
        <v>Joh@@2021</v>
      </c>
      <c r="Q28" t="str">
        <f>CONCATENATE(PROPER(LEFT(A$2,3)),"-2021")</f>
        <v>Joh-2021</v>
      </c>
      <c r="R28" t="str">
        <f>CONCATENATE(PROPER(LEFT(A$2,3)),"#2021")</f>
        <v>Joh#2021</v>
      </c>
      <c r="S28" t="str">
        <f>CONCATENATE(PROPER(LEFT(A$2,3)),"_2021")</f>
        <v>Joh_2021</v>
      </c>
      <c r="T28" t="str">
        <f>CONCATENATE(PROPER(LEFT(A$2,3)),"&amp;2021")</f>
        <v>Joh&amp;2021</v>
      </c>
      <c r="U28" t="str">
        <f>CONCATENATE(PROPER(LEFT(A$2,3)),"^2021")</f>
        <v>Joh^2021</v>
      </c>
      <c r="V28" t="str">
        <f>CONCATENATE(PROPER(A$2),".2021")</f>
        <v>John.2021</v>
      </c>
      <c r="W28" t="str">
        <f>CONCATENATE(PROPER(LEFT(A$2,4)),".2021")</f>
        <v>John.2021</v>
      </c>
      <c r="X28" t="str">
        <f>CONCATENATE(PROPER(LEFT(A$2,3)),".2021")</f>
        <v>Joh.2021</v>
      </c>
    </row>
    <row r="29" spans="1:24" x14ac:dyDescent="0.3">
      <c r="A29" t="str">
        <f>CONCATENATE(LOWER(LEFT($A$2,1)),UPPER(RIGHT(A$2,LEN(A$2)-1)),"@2021")</f>
        <v>jOHN@2021</v>
      </c>
      <c r="B29" t="str">
        <f>CONCATENATE(LOWER(LEFT($A$2,1)),UPPER(RIGHT($A$2,LEN($A$2)-1)),"@@2021")</f>
        <v>jOHN@@2021</v>
      </c>
      <c r="C29" t="str">
        <f>CONCATENATE(LOWER(LEFT($A$2,1)),UPPER(RIGHT($A$2,LEN($A$2)-1)),"-2021")</f>
        <v>jOHN-2021</v>
      </c>
      <c r="D29" t="str">
        <f>CONCATENATE(LOWER(LEFT($A$2,1)),UPPER(RIGHT($A$2,LEN($A$2)-1)),"#2021")</f>
        <v>jOHN#2021</v>
      </c>
      <c r="E29" t="str">
        <f>CONCATENATE(LOWER(LEFT($A$2,1)),UPPER(RIGHT($A$2,LEN($A$2)-1)),"_2021")</f>
        <v>jOHN_2021</v>
      </c>
      <c r="F29" t="str">
        <f>CONCATENATE(LOWER(LEFT($A$2,1)),UPPER(RIGHT($A$2,LEN($A$2)-1)),"&amp;2021")</f>
        <v>jOHN&amp;2021</v>
      </c>
      <c r="G29" t="str">
        <f>CONCATENATE(LOWER(LEFT($A$2,1)),UPPER(RIGHT($A$2,LEN($A$2)-1)),"^2021")</f>
        <v>jOHN^2021</v>
      </c>
      <c r="H29" t="str">
        <f>CONCATENATE(LOWER(LEFT($A$2,1)),LEFT(UPPER(RIGHT($A$2,LEN($A$2)-1)),3),"@2021")</f>
        <v>jOHN@2021</v>
      </c>
      <c r="I29" t="str">
        <f>CONCATENATE(LOWER(LEFT($A$2,1)),LEFT(UPPER(RIGHT($A$2,LEN($A$2)-1)),3),"@@2021")</f>
        <v>jOHN@@2021</v>
      </c>
      <c r="J29" t="str">
        <f>CONCATENATE(LOWER(LEFT($A$2,1)),LEFT(UPPER(RIGHT($A$2,LEN($A$2)-1)),3),"-2021")</f>
        <v>jOHN-2021</v>
      </c>
      <c r="K29" t="str">
        <f>CONCATENATE(LOWER(LEFT($A$2,1)),LEFT(UPPER(RIGHT($A$2,LEN($A$2)-1)),3),"#2021")</f>
        <v>jOHN#2021</v>
      </c>
      <c r="L29" t="str">
        <f>CONCATENATE(LOWER(LEFT($A$2,1)),LEFT(UPPER(RIGHT($A$2,LEN($A$2)-1)),3),"_2021")</f>
        <v>jOHN_2021</v>
      </c>
      <c r="M29" t="str">
        <f>CONCATENATE(LOWER(LEFT($A$2,1)),LEFT(UPPER(RIGHT($A$2,LEN($A$2)-1)),3),"&amp;2021")</f>
        <v>jOHN&amp;2021</v>
      </c>
      <c r="N29" t="str">
        <f>CONCATENATE(LOWER(LEFT($A$2,1)),LEFT(UPPER(RIGHT($A$2,LEN($A$2)-1)),3),"^2021")</f>
        <v>jOHN^2021</v>
      </c>
      <c r="O29" t="str">
        <f>CONCATENATE(LOWER(LEFT($A$2,1)),LEFT(UPPER(RIGHT($A$2,LEN($A$2)-1)),3),"@2021")</f>
        <v>jOHN@2021</v>
      </c>
      <c r="P29" t="str">
        <f>CONCATENATE(LOWER(LEFT($A$2,1)),LEFT(UPPER(RIGHT($A$2,LEN($A$2)-1)),2),"@@2021")</f>
        <v>jOH@@2021</v>
      </c>
      <c r="Q29" t="str">
        <f>CONCATENATE(LOWER(LEFT($A$2,1)),LEFT(UPPER(RIGHT($A$2,LEN($A$2)-1)),2),"-2021")</f>
        <v>jOH-2021</v>
      </c>
      <c r="R29" t="str">
        <f>CONCATENATE(LOWER(LEFT($A$2,1)),LEFT(UPPER(RIGHT($A$2,LEN($A$2)-1)),2),"#2021")</f>
        <v>jOH#2021</v>
      </c>
      <c r="S29" t="str">
        <f>CONCATENATE(LOWER(LEFT($A$2,1)),LEFT(UPPER(RIGHT($A$2,LEN($A$2)-1)),2),"_2021")</f>
        <v>jOH_2021</v>
      </c>
      <c r="T29" t="str">
        <f>CONCATENATE(LOWER(LEFT($A$2,1)),LEFT(UPPER(RIGHT($A$2,LEN($A$2)-1)),2),"&amp;2021")</f>
        <v>jOH&amp;2021</v>
      </c>
      <c r="U29" t="str">
        <f>CONCATENATE(LOWER(LEFT($A$2,1)),LEFT(UPPER(RIGHT($A$2,LEN($A$2)-1)),2),"^2021")</f>
        <v>jOH^2021</v>
      </c>
      <c r="V29" t="str">
        <f>CONCATENATE(LOWER(LEFT($A$2,1)),UPPER(RIGHT(A$2,LEN(A$2)-1)),".2021")</f>
        <v>jOHN.2021</v>
      </c>
      <c r="W29" t="str">
        <f>CONCATENATE(LOWER(LEFT($A$2,1)),LEFT(UPPER(RIGHT($A$2,LEN($A$2)-1)),3),".2021")</f>
        <v>jOHN.2021</v>
      </c>
      <c r="X29" t="str">
        <f>CONCATENATE(LOWER(LEFT($A$2,1)),LEFT(UPPER(RIGHT($A$2,LEN($A$2)-1)),3),".2021")</f>
        <v>jOHN.2021</v>
      </c>
    </row>
    <row r="30" spans="1:24" x14ac:dyDescent="0.3">
      <c r="A30" t="str">
        <f>CONCATENATE(UPPER(A$2),"@2021")</f>
        <v>JOHN@2021</v>
      </c>
      <c r="B30" t="str">
        <f>CONCATENATE(UPPER(A$2),"@@2021")</f>
        <v>JOHN@@2021</v>
      </c>
      <c r="C30" t="str">
        <f>CONCATENATE(UPPER(A$2),"-2021")</f>
        <v>JOHN-2021</v>
      </c>
      <c r="D30" t="str">
        <f>CONCATENATE(UPPER(A$2),"#2021")</f>
        <v>JOHN#2021</v>
      </c>
      <c r="E30" t="str">
        <f>CONCATENATE(UPPER(A$2),"_2021")</f>
        <v>JOHN_2021</v>
      </c>
      <c r="F30" t="str">
        <f>CONCATENATE(UPPER(A$2),"&amp;2021")</f>
        <v>JOHN&amp;2021</v>
      </c>
      <c r="G30" t="str">
        <f>CONCATENATE(UPPER(A$2),"^2021")</f>
        <v>JOHN^2021</v>
      </c>
      <c r="H30" t="str">
        <f>CONCATENATE(UPPER(LEFT(A$2,4)),"@2021")</f>
        <v>JOHN@2021</v>
      </c>
      <c r="I30" t="str">
        <f>CONCATENATE(UPPER(LEFT(A$2,4)),"@@2021")</f>
        <v>JOHN@@2021</v>
      </c>
      <c r="J30" t="str">
        <f>CONCATENATE(UPPER(LEFT(A$2,4)),"-2021")</f>
        <v>JOHN-2021</v>
      </c>
      <c r="K30" t="str">
        <f>CONCATENATE(UPPER(LEFT(A$2,4)),"#2021")</f>
        <v>JOHN#2021</v>
      </c>
      <c r="L30" t="str">
        <f>CONCATENATE(UPPER(LEFT(A$2,4)),"_2021")</f>
        <v>JOHN_2021</v>
      </c>
      <c r="M30" t="str">
        <f>CONCATENATE(UPPER(LEFT(A$2,4)),"&amp;2021")</f>
        <v>JOHN&amp;2021</v>
      </c>
      <c r="N30" t="str">
        <f>CONCATENATE(UPPER(LEFT(A$2,4)),"^2021")</f>
        <v>JOHN^2021</v>
      </c>
      <c r="O30" t="str">
        <f>CONCATENATE(UPPER(LEFT(A$2,3)),"@2021")</f>
        <v>JOH@2021</v>
      </c>
      <c r="P30" t="str">
        <f>CONCATENATE(UPPER(LEFT(A$2,3)),"@@2021")</f>
        <v>JOH@@2021</v>
      </c>
      <c r="Q30" t="str">
        <f>CONCATENATE(UPPER(LEFT(A$2,3)),"-2021")</f>
        <v>JOH-2021</v>
      </c>
      <c r="R30" t="str">
        <f>CONCATENATE(UPPER(LEFT(A$2,3)),"#2021")</f>
        <v>JOH#2021</v>
      </c>
      <c r="S30" t="str">
        <f>CONCATENATE(UPPER(LEFT(A$2,3)),"_2021")</f>
        <v>JOH_2021</v>
      </c>
      <c r="T30" t="str">
        <f>CONCATENATE(UPPER(LEFT(A$2,3)),"&amp;2021")</f>
        <v>JOH&amp;2021</v>
      </c>
      <c r="U30" t="str">
        <f>CONCATENATE(UPPER(LEFT(A$2,3)),"^2021")</f>
        <v>JOH^2021</v>
      </c>
      <c r="V30" t="str">
        <f>CONCATENATE(UPPER(A$2),".2021")</f>
        <v>JOHN.2021</v>
      </c>
      <c r="W30" t="str">
        <f>CONCATENATE(UPPER(LEFT(A$2,4)),".2021")</f>
        <v>JOHN.2021</v>
      </c>
      <c r="X30" t="str">
        <f>CONCATENATE(UPPER(LEFT(A$2,3)),".2021")</f>
        <v>JOH.2021</v>
      </c>
    </row>
    <row r="31" spans="1:24" x14ac:dyDescent="0.3">
      <c r="A31" t="str">
        <f>CONCATENATE(LOWER(A$2),"@2022")</f>
        <v>john@2022</v>
      </c>
      <c r="B31" t="str">
        <f>CONCATENATE(LOWER(A$2),"@@2022")</f>
        <v>john@@2022</v>
      </c>
      <c r="C31" t="str">
        <f>CONCATENATE(LOWER(A$2),"-2022")</f>
        <v>john-2022</v>
      </c>
      <c r="D31" t="str">
        <f>CONCATENATE(LOWER(A$2),"#2022")</f>
        <v>john#2022</v>
      </c>
      <c r="E31" t="str">
        <f>CONCATENATE(LOWER(A$2),"_2022")</f>
        <v>john_2022</v>
      </c>
      <c r="F31" t="str">
        <f>CONCATENATE(LOWER(A$2),"&amp;2022")</f>
        <v>john&amp;2022</v>
      </c>
      <c r="G31" t="str">
        <f>CONCATENATE(LOWER(A$2),"^2022")</f>
        <v>john^2022</v>
      </c>
      <c r="H31" t="str">
        <f>CONCATENATE(LOWER(LEFT(A$2,4)),"@2022")</f>
        <v>john@2022</v>
      </c>
      <c r="I31" t="str">
        <f>CONCATENATE(LOWER(LEFT(A$2,4)),"@@2022")</f>
        <v>john@@2022</v>
      </c>
      <c r="J31" t="str">
        <f>CONCATENATE(LOWER(LEFT(A$2,4)),"-2022")</f>
        <v>john-2022</v>
      </c>
      <c r="K31" t="str">
        <f>CONCATENATE(LOWER(LEFT(A$2,4)),"#2022")</f>
        <v>john#2022</v>
      </c>
      <c r="L31" t="str">
        <f>CONCATENATE(LOWER(LEFT(A$2,4)),"_2022")</f>
        <v>john_2022</v>
      </c>
      <c r="M31" t="str">
        <f>CONCATENATE(LOWER(LEFT(A$2,4)),"&amp;2022")</f>
        <v>john&amp;2022</v>
      </c>
      <c r="N31" t="str">
        <f>CONCATENATE(LOWER(LEFT(A$2,4)),"^2022")</f>
        <v>john^2022</v>
      </c>
      <c r="O31" t="str">
        <f>CONCATENATE(LOWER(LEFT(A$2,3)),"@2022")</f>
        <v>joh@2022</v>
      </c>
      <c r="P31" t="str">
        <f>CONCATENATE(LOWER(LEFT(A$2,3)),"@@2022")</f>
        <v>joh@@2022</v>
      </c>
      <c r="Q31" t="str">
        <f>CONCATENATE(LOWER(LEFT(A$2,3)),"-2022")</f>
        <v>joh-2022</v>
      </c>
      <c r="R31" t="str">
        <f>CONCATENATE(LOWER(LEFT(A$2,3)),"#2022")</f>
        <v>joh#2022</v>
      </c>
      <c r="S31" t="str">
        <f>CONCATENATE(LOWER(LEFT(A$2,3)),"_2022")</f>
        <v>joh_2022</v>
      </c>
      <c r="T31" t="str">
        <f>CONCATENATE(LOWER(LEFT(A$2,3)),"&amp;2022")</f>
        <v>joh&amp;2022</v>
      </c>
      <c r="U31" t="str">
        <f>CONCATENATE(LOWER(LEFT(A$2,3)),"^2022")</f>
        <v>joh^2022</v>
      </c>
      <c r="V31" t="str">
        <f>CONCATENATE(LOWER(A$2),".2022")</f>
        <v>john.2022</v>
      </c>
      <c r="W31" t="str">
        <f>CONCATENATE(LOWER(LEFT(A$2,4)),".2022")</f>
        <v>john.2022</v>
      </c>
      <c r="X31" t="str">
        <f>CONCATENATE(LOWER(LEFT(A$2,3)),".2022")</f>
        <v>joh.2022</v>
      </c>
    </row>
    <row r="32" spans="1:24" x14ac:dyDescent="0.3">
      <c r="A32" t="str">
        <f>CONCATENATE(PROPER(A$2),"@2022")</f>
        <v>John@2022</v>
      </c>
      <c r="B32" t="str">
        <f>CONCATENATE(PROPER(A$2),"@@2022")</f>
        <v>John@@2022</v>
      </c>
      <c r="C32" t="str">
        <f>CONCATENATE(PROPER(A$2),"-2022")</f>
        <v>John-2022</v>
      </c>
      <c r="D32" t="str">
        <f>CONCATENATE(PROPER(A$2),"#2022")</f>
        <v>John#2022</v>
      </c>
      <c r="E32" t="str">
        <f>CONCATENATE(PROPER(A$2),"_2022")</f>
        <v>John_2022</v>
      </c>
      <c r="F32" t="str">
        <f>CONCATENATE(PROPER(A$2),"&amp;2022")</f>
        <v>John&amp;2022</v>
      </c>
      <c r="G32" t="str">
        <f>CONCATENATE(PROPER(A$2),"^2022")</f>
        <v>John^2022</v>
      </c>
      <c r="H32" t="str">
        <f>CONCATENATE(PROPER(LEFT(A$2,4)),"@2022")</f>
        <v>John@2022</v>
      </c>
      <c r="I32" t="str">
        <f>CONCATENATE(PROPER(LEFT(A$2,4)),"@@2022")</f>
        <v>John@@2022</v>
      </c>
      <c r="J32" t="str">
        <f>CONCATENATE(PROPER(LEFT(A$2,4)),"-2022")</f>
        <v>John-2022</v>
      </c>
      <c r="K32" t="str">
        <f>CONCATENATE(PROPER(LEFT(A$2,4)),"#2022")</f>
        <v>John#2022</v>
      </c>
      <c r="L32" t="str">
        <f>CONCATENATE(PROPER(LEFT(A$2,4)),"_2022")</f>
        <v>John_2022</v>
      </c>
      <c r="M32" t="str">
        <f>CONCATENATE(PROPER(LEFT(A$2,4)),"&amp;2022")</f>
        <v>John&amp;2022</v>
      </c>
      <c r="N32" t="str">
        <f>CONCATENATE(PROPER(LEFT(A$2,4)),"^2022")</f>
        <v>John^2022</v>
      </c>
      <c r="O32" t="str">
        <f>CONCATENATE(PROPER(LEFT(A$2,3)),"@2022")</f>
        <v>Joh@2022</v>
      </c>
      <c r="P32" t="str">
        <f>CONCATENATE(PROPER(LEFT(A$2,3)),"@@2022")</f>
        <v>Joh@@2022</v>
      </c>
      <c r="Q32" t="str">
        <f>CONCATENATE(PROPER(LEFT(A$2,3)),"-2022")</f>
        <v>Joh-2022</v>
      </c>
      <c r="R32" t="str">
        <f>CONCATENATE(PROPER(LEFT(A$2,3)),"#2022")</f>
        <v>Joh#2022</v>
      </c>
      <c r="S32" t="str">
        <f>CONCATENATE(PROPER(LEFT(A$2,3)),"_2022")</f>
        <v>Joh_2022</v>
      </c>
      <c r="T32" t="str">
        <f>CONCATENATE(PROPER(LEFT(A$2,3)),"&amp;2022")</f>
        <v>Joh&amp;2022</v>
      </c>
      <c r="U32" t="str">
        <f>CONCATENATE(PROPER(LEFT(A$2,3)),"^2022")</f>
        <v>Joh^2022</v>
      </c>
      <c r="V32" t="str">
        <f>CONCATENATE(PROPER(A$2),".2022")</f>
        <v>John.2022</v>
      </c>
      <c r="W32" t="str">
        <f>CONCATENATE(PROPER(LEFT(A$2,4)),".2022")</f>
        <v>John.2022</v>
      </c>
      <c r="X32" t="str">
        <f>CONCATENATE(PROPER(LEFT(A$2,3)),".2022")</f>
        <v>Joh.2022</v>
      </c>
    </row>
    <row r="33" spans="1:24" x14ac:dyDescent="0.3">
      <c r="A33" t="str">
        <f>CONCATENATE(LOWER(LEFT($A$2,1)),UPPER(RIGHT(A$2,LEN(A$2)-1)),"@2022")</f>
        <v>jOHN@2022</v>
      </c>
      <c r="B33" t="str">
        <f>CONCATENATE(LOWER(LEFT($A$2,1)),UPPER(RIGHT($A$2,LEN($A$2)-1)),"@@2022")</f>
        <v>jOHN@@2022</v>
      </c>
      <c r="C33" t="str">
        <f>CONCATENATE(LOWER(LEFT($A$2,1)),UPPER(RIGHT($A$2,LEN($A$2)-1)),"-2022")</f>
        <v>jOHN-2022</v>
      </c>
      <c r="D33" t="str">
        <f>CONCATENATE(LOWER(LEFT($A$2,1)),UPPER(RIGHT($A$2,LEN($A$2)-1)),"#2022")</f>
        <v>jOHN#2022</v>
      </c>
      <c r="E33" t="str">
        <f>CONCATENATE(LOWER(LEFT($A$2,1)),UPPER(RIGHT($A$2,LEN($A$2)-1)),"_2022")</f>
        <v>jOHN_2022</v>
      </c>
      <c r="F33" t="str">
        <f>CONCATENATE(LOWER(LEFT($A$2,1)),UPPER(RIGHT($A$2,LEN($A$2)-1)),"&amp;2022")</f>
        <v>jOHN&amp;2022</v>
      </c>
      <c r="G33" t="str">
        <f>CONCATENATE(LOWER(LEFT($A$2,1)),UPPER(RIGHT($A$2,LEN($A$2)-1)),"^2022")</f>
        <v>jOHN^2022</v>
      </c>
      <c r="H33" t="str">
        <f>CONCATENATE(LOWER(LEFT($A$2,1)),LEFT(UPPER(RIGHT($A$2,LEN($A$2)-1)),3),"@2022")</f>
        <v>jOHN@2022</v>
      </c>
      <c r="I33" t="str">
        <f>CONCATENATE(LOWER(LEFT($A$2,1)),LEFT(UPPER(RIGHT($A$2,LEN($A$2)-1)),3),"@@2022")</f>
        <v>jOHN@@2022</v>
      </c>
      <c r="J33" t="str">
        <f>CONCATENATE(LOWER(LEFT($A$2,1)),LEFT(UPPER(RIGHT($A$2,LEN($A$2)-1)),3),"-2022")</f>
        <v>jOHN-2022</v>
      </c>
      <c r="K33" t="str">
        <f>CONCATENATE(LOWER(LEFT($A$2,1)),LEFT(UPPER(RIGHT($A$2,LEN($A$2)-1)),3),"#2022")</f>
        <v>jOHN#2022</v>
      </c>
      <c r="L33" t="str">
        <f>CONCATENATE(LOWER(LEFT($A$2,1)),LEFT(UPPER(RIGHT($A$2,LEN($A$2)-1)),3),"_2022")</f>
        <v>jOHN_2022</v>
      </c>
      <c r="M33" t="str">
        <f>CONCATENATE(LOWER(LEFT($A$2,1)),LEFT(UPPER(RIGHT($A$2,LEN($A$2)-1)),3),"&amp;2022")</f>
        <v>jOHN&amp;2022</v>
      </c>
      <c r="N33" t="str">
        <f>CONCATENATE(LOWER(LEFT($A$2,1)),LEFT(UPPER(RIGHT($A$2,LEN($A$2)-1)),3),"^2022")</f>
        <v>jOHN^2022</v>
      </c>
      <c r="O33" t="str">
        <f>CONCATENATE(LOWER(LEFT($A$2,1)),LEFT(UPPER(RIGHT($A$2,LEN($A$2)-1)),3),"@2022")</f>
        <v>jOHN@2022</v>
      </c>
      <c r="P33" t="str">
        <f>CONCATENATE(LOWER(LEFT($A$2,1)),LEFT(UPPER(RIGHT($A$2,LEN($A$2)-1)),2),"@@2022")</f>
        <v>jOH@@2022</v>
      </c>
      <c r="Q33" t="str">
        <f>CONCATENATE(LOWER(LEFT($A$2,1)),LEFT(UPPER(RIGHT($A$2,LEN($A$2)-1)),2),"-2022")</f>
        <v>jOH-2022</v>
      </c>
      <c r="R33" t="str">
        <f>CONCATENATE(LOWER(LEFT($A$2,1)),LEFT(UPPER(RIGHT($A$2,LEN($A$2)-1)),2),"#2022")</f>
        <v>jOH#2022</v>
      </c>
      <c r="S33" t="str">
        <f>CONCATENATE(LOWER(LEFT($A$2,1)),LEFT(UPPER(RIGHT($A$2,LEN($A$2)-1)),2),"_2022")</f>
        <v>jOH_2022</v>
      </c>
      <c r="T33" t="str">
        <f>CONCATENATE(LOWER(LEFT($A$2,1)),LEFT(UPPER(RIGHT($A$2,LEN($A$2)-1)),2),"&amp;2022")</f>
        <v>jOH&amp;2022</v>
      </c>
      <c r="U33" t="str">
        <f>CONCATENATE(LOWER(LEFT($A$2,1)),LEFT(UPPER(RIGHT($A$2,LEN($A$2)-1)),2),"^2022")</f>
        <v>jOH^2022</v>
      </c>
      <c r="V33" t="str">
        <f>CONCATENATE(LOWER(LEFT($A$2,1)),UPPER(RIGHT(A$2,LEN(A$2)-1)),".2022")</f>
        <v>jOHN.2022</v>
      </c>
      <c r="W33" t="str">
        <f>CONCATENATE(LOWER(LEFT($A$2,1)),LEFT(UPPER(RIGHT($A$2,LEN($A$2)-1)),3),".2022")</f>
        <v>jOHN.2022</v>
      </c>
      <c r="X33" t="str">
        <f>CONCATENATE(LOWER(LEFT($A$2,1)),LEFT(UPPER(RIGHT($A$2,LEN($A$2)-1)),3),".2022")</f>
        <v>jOHN.2022</v>
      </c>
    </row>
    <row r="34" spans="1:24" x14ac:dyDescent="0.3">
      <c r="A34" t="str">
        <f>CONCATENATE(UPPER(A$2),"@2022")</f>
        <v>JOHN@2022</v>
      </c>
      <c r="B34" t="str">
        <f>CONCATENATE(UPPER(A$2),"@@2022")</f>
        <v>JOHN@@2022</v>
      </c>
      <c r="C34" t="str">
        <f>CONCATENATE(UPPER(A$2),"-2022")</f>
        <v>JOHN-2022</v>
      </c>
      <c r="D34" t="str">
        <f>CONCATENATE(UPPER(A$2),"#2022")</f>
        <v>JOHN#2022</v>
      </c>
      <c r="E34" t="str">
        <f>CONCATENATE(UPPER(A$2),"_2022")</f>
        <v>JOHN_2022</v>
      </c>
      <c r="F34" t="str">
        <f>CONCATENATE(UPPER(A$2),"&amp;2022")</f>
        <v>JOHN&amp;2022</v>
      </c>
      <c r="G34" t="str">
        <f>CONCATENATE(UPPER(A$2),"^2022")</f>
        <v>JOHN^2022</v>
      </c>
      <c r="H34" t="str">
        <f>CONCATENATE(UPPER(LEFT(A$2,4)),"@2022")</f>
        <v>JOHN@2022</v>
      </c>
      <c r="I34" t="str">
        <f>CONCATENATE(UPPER(LEFT(A$2,4)),"@@2022")</f>
        <v>JOHN@@2022</v>
      </c>
      <c r="J34" t="str">
        <f>CONCATENATE(UPPER(LEFT(A$2,4)),"-2022")</f>
        <v>JOHN-2022</v>
      </c>
      <c r="K34" t="str">
        <f>CONCATENATE(UPPER(LEFT(A$2,4)),"#2022")</f>
        <v>JOHN#2022</v>
      </c>
      <c r="L34" t="str">
        <f>CONCATENATE(UPPER(LEFT(A$2,4)),"_2022")</f>
        <v>JOHN_2022</v>
      </c>
      <c r="M34" t="str">
        <f>CONCATENATE(UPPER(LEFT(A$2,4)),"&amp;2022")</f>
        <v>JOHN&amp;2022</v>
      </c>
      <c r="N34" t="str">
        <f>CONCATENATE(UPPER(LEFT(A$2,4)),"^2022")</f>
        <v>JOHN^2022</v>
      </c>
      <c r="O34" t="str">
        <f>CONCATENATE(UPPER(LEFT(A$2,3)),"@2022")</f>
        <v>JOH@2022</v>
      </c>
      <c r="P34" t="str">
        <f>CONCATENATE(UPPER(LEFT(A$2,3)),"@@2022")</f>
        <v>JOH@@2022</v>
      </c>
      <c r="Q34" t="str">
        <f>CONCATENATE(UPPER(LEFT(A$2,3)),"-2022")</f>
        <v>JOH-2022</v>
      </c>
      <c r="R34" t="str">
        <f>CONCATENATE(UPPER(LEFT(A$2,3)),"#2022")</f>
        <v>JOH#2022</v>
      </c>
      <c r="S34" t="str">
        <f>CONCATENATE(UPPER(LEFT(A$2,3)),"_2022")</f>
        <v>JOH_2022</v>
      </c>
      <c r="T34" t="str">
        <f>CONCATENATE(UPPER(LEFT(A$2,3)),"&amp;2022")</f>
        <v>JOH&amp;2022</v>
      </c>
      <c r="U34" t="str">
        <f>CONCATENATE(UPPER(LEFT(A$2,3)),"^2022")</f>
        <v>JOH^2022</v>
      </c>
      <c r="V34" t="str">
        <f>CONCATENATE(UPPER(A$2),".2022")</f>
        <v>JOHN.2022</v>
      </c>
      <c r="W34" t="str">
        <f>CONCATENATE(UPPER(LEFT(A$2,4)),".2022")</f>
        <v>JOHN.2022</v>
      </c>
      <c r="X34" t="str">
        <f>CONCATENATE(UPPER(LEFT(A$2,3)),".2022")</f>
        <v>JOH.2022</v>
      </c>
    </row>
    <row r="35" spans="1:24" x14ac:dyDescent="0.3">
      <c r="A35" t="str">
        <f>CONCATENATE(LOWER(A$2),"@2023")</f>
        <v>john@2023</v>
      </c>
      <c r="B35" t="str">
        <f>CONCATENATE(LOWER(A$2),"@@2023")</f>
        <v>john@@2023</v>
      </c>
      <c r="C35" t="str">
        <f>CONCATENATE(LOWER(A$2),"-2023")</f>
        <v>john-2023</v>
      </c>
      <c r="D35" t="str">
        <f>CONCATENATE(LOWER(A$2),"#2023")</f>
        <v>john#2023</v>
      </c>
      <c r="E35" t="str">
        <f>CONCATENATE(LOWER(A$2),"_2023")</f>
        <v>john_2023</v>
      </c>
      <c r="F35" t="str">
        <f>CONCATENATE(LOWER(A$2),"&amp;2023")</f>
        <v>john&amp;2023</v>
      </c>
      <c r="G35" t="str">
        <f>CONCATENATE(LOWER(A$2),"^2023")</f>
        <v>john^2023</v>
      </c>
      <c r="H35" t="str">
        <f>CONCATENATE(LOWER(LEFT(A$2,4)),"@2023")</f>
        <v>john@2023</v>
      </c>
      <c r="I35" t="str">
        <f>CONCATENATE(LOWER(LEFT(A$2,4)),"@@2023")</f>
        <v>john@@2023</v>
      </c>
      <c r="J35" t="str">
        <f>CONCATENATE(LOWER(LEFT(A$2,4)),"-2023")</f>
        <v>john-2023</v>
      </c>
      <c r="K35" t="str">
        <f>CONCATENATE(LOWER(LEFT(A$2,4)),"#2023")</f>
        <v>john#2023</v>
      </c>
      <c r="L35" t="str">
        <f>CONCATENATE(LOWER(LEFT(A$2,4)),"_2023")</f>
        <v>john_2023</v>
      </c>
      <c r="M35" t="str">
        <f>CONCATENATE(LOWER(LEFT(A$2,4)),"&amp;2023")</f>
        <v>john&amp;2023</v>
      </c>
      <c r="N35" t="str">
        <f>CONCATENATE(LOWER(LEFT(A$2,4)),"^2023")</f>
        <v>john^2023</v>
      </c>
      <c r="O35" t="str">
        <f>CONCATENATE(LOWER(LEFT(A$2,3)),"@2023")</f>
        <v>joh@2023</v>
      </c>
      <c r="P35" t="str">
        <f>CONCATENATE(LOWER(LEFT(A$2,3)),"@@2023")</f>
        <v>joh@@2023</v>
      </c>
      <c r="Q35" t="str">
        <f>CONCATENATE(LOWER(LEFT(A$2,3)),"-2023")</f>
        <v>joh-2023</v>
      </c>
      <c r="R35" t="str">
        <f>CONCATENATE(LOWER(LEFT(A$2,3)),"#2023")</f>
        <v>joh#2023</v>
      </c>
      <c r="S35" t="str">
        <f>CONCATENATE(LOWER(LEFT(A$2,3)),"_2023")</f>
        <v>joh_2023</v>
      </c>
      <c r="T35" t="str">
        <f>CONCATENATE(LOWER(LEFT(A$2,3)),"&amp;2023")</f>
        <v>joh&amp;2023</v>
      </c>
      <c r="U35" t="str">
        <f>CONCATENATE(LOWER(LEFT(A$2,3)),"^2023")</f>
        <v>joh^2023</v>
      </c>
      <c r="V35" t="str">
        <f>CONCATENATE(LOWER(A$2),".2023")</f>
        <v>john.2023</v>
      </c>
      <c r="W35" t="str">
        <f>CONCATENATE(LOWER(LEFT(A$2,4)),".2023")</f>
        <v>john.2023</v>
      </c>
      <c r="X35" t="str">
        <f>CONCATENATE(LOWER(LEFT(A$2,3)),".2023")</f>
        <v>joh.2023</v>
      </c>
    </row>
    <row r="36" spans="1:24" x14ac:dyDescent="0.3">
      <c r="A36" t="str">
        <f>CONCATENATE(PROPER(A$2),"@2023")</f>
        <v>John@2023</v>
      </c>
      <c r="B36" t="str">
        <f>CONCATENATE(PROPER(A$2),"@@2023")</f>
        <v>John@@2023</v>
      </c>
      <c r="C36" t="str">
        <f>CONCATENATE(PROPER(A$2),"-2023")</f>
        <v>John-2023</v>
      </c>
      <c r="D36" t="str">
        <f>CONCATENATE(PROPER(A$2),"#2023")</f>
        <v>John#2023</v>
      </c>
      <c r="E36" t="str">
        <f>CONCATENATE(PROPER(A$2),"_2023")</f>
        <v>John_2023</v>
      </c>
      <c r="F36" t="str">
        <f>CONCATENATE(PROPER(A$2),"&amp;2023")</f>
        <v>John&amp;2023</v>
      </c>
      <c r="G36" t="str">
        <f>CONCATENATE(PROPER(A$2),"^2023")</f>
        <v>John^2023</v>
      </c>
      <c r="H36" t="str">
        <f>CONCATENATE(PROPER(LEFT(A$2,4)),"@2023")</f>
        <v>John@2023</v>
      </c>
      <c r="I36" t="str">
        <f>CONCATENATE(PROPER(LEFT(A$2,4)),"@@2023")</f>
        <v>John@@2023</v>
      </c>
      <c r="J36" t="str">
        <f>CONCATENATE(PROPER(LEFT(A$2,4)),"-2023")</f>
        <v>John-2023</v>
      </c>
      <c r="K36" t="str">
        <f>CONCATENATE(PROPER(LEFT(A$2,4)),"#2023")</f>
        <v>John#2023</v>
      </c>
      <c r="L36" t="str">
        <f>CONCATENATE(PROPER(LEFT(A$2,4)),"_2023")</f>
        <v>John_2023</v>
      </c>
      <c r="M36" t="str">
        <f>CONCATENATE(PROPER(LEFT(A$2,4)),"&amp;2023")</f>
        <v>John&amp;2023</v>
      </c>
      <c r="N36" t="str">
        <f>CONCATENATE(PROPER(LEFT(A$2,4)),"^2023")</f>
        <v>John^2023</v>
      </c>
      <c r="O36" t="str">
        <f>CONCATENATE(PROPER(LEFT(A$2,3)),"@2023")</f>
        <v>Joh@2023</v>
      </c>
      <c r="P36" t="str">
        <f>CONCATENATE(PROPER(LEFT(A$2,3)),"@@2023")</f>
        <v>Joh@@2023</v>
      </c>
      <c r="Q36" t="str">
        <f>CONCATENATE(PROPER(LEFT(A$2,3)),"-2023")</f>
        <v>Joh-2023</v>
      </c>
      <c r="R36" t="str">
        <f>CONCATENATE(PROPER(LEFT(A$2,3)),"#2023")</f>
        <v>Joh#2023</v>
      </c>
      <c r="S36" t="str">
        <f>CONCATENATE(PROPER(LEFT(A$2,3)),"_2023")</f>
        <v>Joh_2023</v>
      </c>
      <c r="T36" t="str">
        <f>CONCATENATE(PROPER(LEFT(A$2,3)),"&amp;2023")</f>
        <v>Joh&amp;2023</v>
      </c>
      <c r="U36" t="str">
        <f>CONCATENATE(PROPER(LEFT(A$2,3)),"^2023")</f>
        <v>Joh^2023</v>
      </c>
      <c r="V36" t="str">
        <f>CONCATENATE(PROPER(A$2),".2023")</f>
        <v>John.2023</v>
      </c>
      <c r="W36" t="str">
        <f>CONCATENATE(PROPER(LEFT(A$2,4)),".2023")</f>
        <v>John.2023</v>
      </c>
      <c r="X36" t="str">
        <f>CONCATENATE(PROPER(LEFT(A$2,3)),".2023")</f>
        <v>Joh.2023</v>
      </c>
    </row>
    <row r="37" spans="1:24" x14ac:dyDescent="0.3">
      <c r="A37" t="str">
        <f>CONCATENATE(LOWER(LEFT($A$2,1)),UPPER(RIGHT(A$2,LEN(A$2)-1)),"@2023")</f>
        <v>jOHN@2023</v>
      </c>
      <c r="B37" t="str">
        <f>CONCATENATE(LOWER(LEFT($A$2,1)),UPPER(RIGHT($A$2,LEN($A$2)-1)),"@@2023")</f>
        <v>jOHN@@2023</v>
      </c>
      <c r="C37" t="str">
        <f>CONCATENATE(LOWER(LEFT($A$2,1)),UPPER(RIGHT($A$2,LEN($A$2)-1)),"-2023")</f>
        <v>jOHN-2023</v>
      </c>
      <c r="D37" t="str">
        <f>CONCATENATE(LOWER(LEFT($A$2,1)),UPPER(RIGHT($A$2,LEN($A$2)-1)),"#2023")</f>
        <v>jOHN#2023</v>
      </c>
      <c r="E37" t="str">
        <f>CONCATENATE(LOWER(LEFT($A$2,1)),UPPER(RIGHT($A$2,LEN($A$2)-1)),"_2023")</f>
        <v>jOHN_2023</v>
      </c>
      <c r="F37" t="str">
        <f>CONCATENATE(LOWER(LEFT($A$2,1)),UPPER(RIGHT($A$2,LEN($A$2)-1)),"&amp;2023")</f>
        <v>jOHN&amp;2023</v>
      </c>
      <c r="G37" t="str">
        <f>CONCATENATE(LOWER(LEFT($A$2,1)),UPPER(RIGHT($A$2,LEN($A$2)-1)),"^2023")</f>
        <v>jOHN^2023</v>
      </c>
      <c r="H37" t="str">
        <f>CONCATENATE(LOWER(LEFT($A$2,1)),LEFT(UPPER(RIGHT($A$2,LEN($A$2)-1)),3),"@2023")</f>
        <v>jOHN@2023</v>
      </c>
      <c r="I37" t="str">
        <f>CONCATENATE(LOWER(LEFT($A$2,1)),LEFT(UPPER(RIGHT($A$2,LEN($A$2)-1)),3),"@@2023")</f>
        <v>jOHN@@2023</v>
      </c>
      <c r="J37" t="str">
        <f>CONCATENATE(LOWER(LEFT($A$2,1)),LEFT(UPPER(RIGHT($A$2,LEN($A$2)-1)),3),"-2023")</f>
        <v>jOHN-2023</v>
      </c>
      <c r="K37" t="str">
        <f>CONCATENATE(LOWER(LEFT($A$2,1)),LEFT(UPPER(RIGHT($A$2,LEN($A$2)-1)),3),"#2023")</f>
        <v>jOHN#2023</v>
      </c>
      <c r="L37" t="str">
        <f>CONCATENATE(LOWER(LEFT($A$2,1)),LEFT(UPPER(RIGHT($A$2,LEN($A$2)-1)),3),"_2023")</f>
        <v>jOHN_2023</v>
      </c>
      <c r="M37" t="str">
        <f>CONCATENATE(LOWER(LEFT($A$2,1)),LEFT(UPPER(RIGHT($A$2,LEN($A$2)-1)),3),"&amp;2023")</f>
        <v>jOHN&amp;2023</v>
      </c>
      <c r="N37" t="str">
        <f>CONCATENATE(LOWER(LEFT($A$2,1)),LEFT(UPPER(RIGHT($A$2,LEN($A$2)-1)),3),"^2023")</f>
        <v>jOHN^2023</v>
      </c>
      <c r="O37" t="str">
        <f>CONCATENATE(LOWER(LEFT($A$2,1)),LEFT(UPPER(RIGHT($A$2,LEN($A$2)-1)),3),"@2023")</f>
        <v>jOHN@2023</v>
      </c>
      <c r="P37" t="str">
        <f>CONCATENATE(LOWER(LEFT($A$2,1)),LEFT(UPPER(RIGHT($A$2,LEN($A$2)-1)),2),"@@2023")</f>
        <v>jOH@@2023</v>
      </c>
      <c r="Q37" t="str">
        <f>CONCATENATE(LOWER(LEFT($A$2,1)),LEFT(UPPER(RIGHT($A$2,LEN($A$2)-1)),2),"-2023")</f>
        <v>jOH-2023</v>
      </c>
      <c r="R37" t="str">
        <f>CONCATENATE(LOWER(LEFT($A$2,1)),LEFT(UPPER(RIGHT($A$2,LEN($A$2)-1)),2),"#2023")</f>
        <v>jOH#2023</v>
      </c>
      <c r="S37" t="str">
        <f>CONCATENATE(LOWER(LEFT($A$2,1)),LEFT(UPPER(RIGHT($A$2,LEN($A$2)-1)),2),"_2023")</f>
        <v>jOH_2023</v>
      </c>
      <c r="T37" t="str">
        <f>CONCATENATE(LOWER(LEFT($A$2,1)),LEFT(UPPER(RIGHT($A$2,LEN($A$2)-1)),2),"&amp;2023")</f>
        <v>jOH&amp;2023</v>
      </c>
      <c r="U37" t="str">
        <f>CONCATENATE(LOWER(LEFT($A$2,1)),LEFT(UPPER(RIGHT($A$2,LEN($A$2)-1)),2),"^2023")</f>
        <v>jOH^2023</v>
      </c>
      <c r="V37" t="str">
        <f>CONCATENATE(LOWER(LEFT($A$2,1)),UPPER(RIGHT(A$2,LEN(A$2)-1)),".2023")</f>
        <v>jOHN.2023</v>
      </c>
      <c r="W37" t="str">
        <f>CONCATENATE(LOWER(LEFT($A$2,1)),LEFT(UPPER(RIGHT($A$2,LEN($A$2)-1)),3),".2023")</f>
        <v>jOHN.2023</v>
      </c>
      <c r="X37" t="str">
        <f>CONCATENATE(LOWER(LEFT($A$2,1)),LEFT(UPPER(RIGHT($A$2,LEN($A$2)-1)),3),".2023")</f>
        <v>jOHN.2023</v>
      </c>
    </row>
    <row r="38" spans="1:24" x14ac:dyDescent="0.3">
      <c r="A38" t="str">
        <f>CONCATENATE(UPPER(A$2),"@2023")</f>
        <v>JOHN@2023</v>
      </c>
      <c r="B38" t="str">
        <f>CONCATENATE(UPPER(A$2),"@@2023")</f>
        <v>JOHN@@2023</v>
      </c>
      <c r="C38" t="str">
        <f>CONCATENATE(UPPER(A$2),"-2023")</f>
        <v>JOHN-2023</v>
      </c>
      <c r="D38" t="str">
        <f>CONCATENATE(UPPER(A$2),"#2023")</f>
        <v>JOHN#2023</v>
      </c>
      <c r="E38" t="str">
        <f>CONCATENATE(UPPER(A$2),"_2023")</f>
        <v>JOHN_2023</v>
      </c>
      <c r="F38" t="str">
        <f>CONCATENATE(UPPER(A$2),"&amp;2023")</f>
        <v>JOHN&amp;2023</v>
      </c>
      <c r="G38" t="str">
        <f>CONCATENATE(UPPER(A$2),"^2023")</f>
        <v>JOHN^2023</v>
      </c>
      <c r="H38" t="str">
        <f>CONCATENATE(UPPER(LEFT(A$2,4)),"@2023")</f>
        <v>JOHN@2023</v>
      </c>
      <c r="I38" t="str">
        <f>CONCATENATE(UPPER(LEFT(A$2,4)),"@@2023")</f>
        <v>JOHN@@2023</v>
      </c>
      <c r="J38" t="str">
        <f>CONCATENATE(UPPER(LEFT(A$2,4)),"-2023")</f>
        <v>JOHN-2023</v>
      </c>
      <c r="K38" t="str">
        <f>CONCATENATE(UPPER(LEFT(A$2,4)),"#2023")</f>
        <v>JOHN#2023</v>
      </c>
      <c r="L38" t="str">
        <f>CONCATENATE(UPPER(LEFT(A$2,4)),"_2023")</f>
        <v>JOHN_2023</v>
      </c>
      <c r="M38" t="str">
        <f>CONCATENATE(UPPER(LEFT(A$2,4)),"&amp;2023")</f>
        <v>JOHN&amp;2023</v>
      </c>
      <c r="N38" t="str">
        <f>CONCATENATE(UPPER(LEFT(A$2,4)),"^2023")</f>
        <v>JOHN^2023</v>
      </c>
      <c r="O38" t="str">
        <f>CONCATENATE(UPPER(LEFT(A$2,3)),"@2023")</f>
        <v>JOH@2023</v>
      </c>
      <c r="P38" t="str">
        <f>CONCATENATE(UPPER(LEFT(A$2,3)),"@@2023")</f>
        <v>JOH@@2023</v>
      </c>
      <c r="Q38" t="str">
        <f>CONCATENATE(UPPER(LEFT(A$2,3)),"-2023")</f>
        <v>JOH-2023</v>
      </c>
      <c r="R38" t="str">
        <f>CONCATENATE(UPPER(LEFT(A$2,3)),"#2023")</f>
        <v>JOH#2023</v>
      </c>
      <c r="S38" t="str">
        <f>CONCATENATE(UPPER(LEFT(A$2,3)),"_2023")</f>
        <v>JOH_2023</v>
      </c>
      <c r="T38" t="str">
        <f>CONCATENATE(UPPER(LEFT(A$2,3)),"&amp;2023")</f>
        <v>JOH&amp;2023</v>
      </c>
      <c r="U38" t="str">
        <f>CONCATENATE(UPPER(LEFT(A$2,3)),"^2023")</f>
        <v>JOH^2023</v>
      </c>
      <c r="V38" t="str">
        <f>CONCATENATE(UPPER(A$2),".2023")</f>
        <v>JOHN.2023</v>
      </c>
      <c r="W38" t="str">
        <f>CONCATENATE(UPPER(LEFT(A$2,4)),".2023")</f>
        <v>JOHN.2023</v>
      </c>
      <c r="X38" t="str">
        <f>CONCATENATE(UPPER(LEFT(A$2,3)),".2023")</f>
        <v>JOH.2023</v>
      </c>
    </row>
    <row r="39" spans="1:24" x14ac:dyDescent="0.3">
      <c r="A39" t="str">
        <f>CONCATENATE(LOWER(A$2),"@321")</f>
        <v>john@321</v>
      </c>
      <c r="B39" t="str">
        <f>CONCATENATE(LOWER(A$2),"@@321")</f>
        <v>john@@321</v>
      </c>
      <c r="C39" t="str">
        <f>CONCATENATE(LOWER(A$2),"-321")</f>
        <v>john-321</v>
      </c>
      <c r="D39" t="str">
        <f>CONCATENATE(LOWER(A$2),"#321")</f>
        <v>john#321</v>
      </c>
      <c r="E39" t="str">
        <f>CONCATENATE(LOWER(A$2),"_321")</f>
        <v>john_321</v>
      </c>
      <c r="F39" t="str">
        <f>CONCATENATE(LOWER(A$2),"&amp;321")</f>
        <v>john&amp;321</v>
      </c>
      <c r="G39" t="str">
        <f>CONCATENATE(LOWER(A$2),"^321")</f>
        <v>john^321</v>
      </c>
      <c r="H39" t="str">
        <f>CONCATENATE(LOWER(LEFT(A$2,4)),"@321")</f>
        <v>john@321</v>
      </c>
      <c r="I39" t="str">
        <f>CONCATENATE(LOWER(LEFT(A$2,4)),"@@321")</f>
        <v>john@@321</v>
      </c>
      <c r="J39" t="str">
        <f>CONCATENATE(LOWER(LEFT(A$2,4)),"-321")</f>
        <v>john-321</v>
      </c>
      <c r="K39" t="str">
        <f>CONCATENATE(LOWER(LEFT(A$2,4)),"#321")</f>
        <v>john#321</v>
      </c>
      <c r="L39" t="str">
        <f>CONCATENATE(LOWER(LEFT(A$2,4)),"_321")</f>
        <v>john_321</v>
      </c>
      <c r="M39" t="str">
        <f>CONCATENATE(LOWER(LEFT(A$2,4)),"&amp;321")</f>
        <v>john&amp;321</v>
      </c>
      <c r="N39" t="str">
        <f>CONCATENATE(LOWER(LEFT(A$2,4)),"^321")</f>
        <v>john^321</v>
      </c>
      <c r="O39" t="str">
        <f>CONCATENATE(LOWER(LEFT(A$2,3)),"@321")</f>
        <v>joh@321</v>
      </c>
      <c r="P39" t="str">
        <f>CONCATENATE(LOWER(LEFT(A$2,3)),"@@321")</f>
        <v>joh@@321</v>
      </c>
      <c r="Q39" t="str">
        <f>CONCATENATE(LOWER(LEFT(A$2,3)),"-321")</f>
        <v>joh-321</v>
      </c>
      <c r="R39" t="str">
        <f>CONCATENATE(LOWER(LEFT(A$2,3)),"#321")</f>
        <v>joh#321</v>
      </c>
      <c r="S39" t="str">
        <f>CONCATENATE(LOWER(LEFT(A$2,3)),"_321")</f>
        <v>joh_321</v>
      </c>
      <c r="T39" t="str">
        <f>CONCATENATE(LOWER(LEFT(A$2,3)),"&amp;321")</f>
        <v>joh&amp;321</v>
      </c>
      <c r="U39" t="str">
        <f>CONCATENATE(LOWER(LEFT(A$2,3)),"^321")</f>
        <v>joh^321</v>
      </c>
      <c r="V39" t="str">
        <f>CONCATENATE(LOWER(A$2),".321")</f>
        <v>john.321</v>
      </c>
      <c r="W39" t="str">
        <f>CONCATENATE(LOWER(LEFT(A$2,4)),".321")</f>
        <v>john.321</v>
      </c>
      <c r="X39" t="str">
        <f>CONCATENATE(LOWER(LEFT(A$2,3)),".321")</f>
        <v>joh.321</v>
      </c>
    </row>
    <row r="40" spans="1:24" x14ac:dyDescent="0.3">
      <c r="A40" t="str">
        <f>CONCATENATE(PROPER(A$2),"@321")</f>
        <v>John@321</v>
      </c>
      <c r="B40" t="str">
        <f>CONCATENATE(PROPER(A$2),"@@321")</f>
        <v>John@@321</v>
      </c>
      <c r="C40" t="str">
        <f>CONCATENATE(PROPER(A$2),"-321")</f>
        <v>John-321</v>
      </c>
      <c r="D40" t="str">
        <f>CONCATENATE(PROPER(A$2),"#321")</f>
        <v>John#321</v>
      </c>
      <c r="E40" t="str">
        <f>CONCATENATE(PROPER(A$2),"_321")</f>
        <v>John_321</v>
      </c>
      <c r="F40" t="str">
        <f>CONCATENATE(PROPER(A$2),"&amp;321")</f>
        <v>John&amp;321</v>
      </c>
      <c r="G40" t="str">
        <f>CONCATENATE(PROPER(A$2),"^321")</f>
        <v>John^321</v>
      </c>
      <c r="H40" t="str">
        <f>CONCATENATE(PROPER(LEFT(A$2,4)),"@321")</f>
        <v>John@321</v>
      </c>
      <c r="I40" t="str">
        <f>CONCATENATE(PROPER(LEFT(A$2,4)),"@@321")</f>
        <v>John@@321</v>
      </c>
      <c r="J40" t="str">
        <f>CONCATENATE(PROPER(LEFT(A$2,4)),"-321")</f>
        <v>John-321</v>
      </c>
      <c r="K40" t="str">
        <f>CONCATENATE(PROPER(LEFT(A$2,4)),"#321")</f>
        <v>John#321</v>
      </c>
      <c r="L40" t="str">
        <f>CONCATENATE(PROPER(LEFT(A$2,4)),"_321")</f>
        <v>John_321</v>
      </c>
      <c r="M40" t="str">
        <f>CONCATENATE(PROPER(LEFT(A$2,4)),"&amp;321")</f>
        <v>John&amp;321</v>
      </c>
      <c r="N40" t="str">
        <f>CONCATENATE(PROPER(LEFT(A$2,4)),"^321")</f>
        <v>John^321</v>
      </c>
      <c r="O40" t="str">
        <f>CONCATENATE(PROPER(LEFT(A$2,3)),"@321")</f>
        <v>Joh@321</v>
      </c>
      <c r="P40" t="str">
        <f>CONCATENATE(PROPER(LEFT(A$2,3)),"@@321")</f>
        <v>Joh@@321</v>
      </c>
      <c r="Q40" t="str">
        <f>CONCATENATE(PROPER(LEFT(A$2,3)),"-321")</f>
        <v>Joh-321</v>
      </c>
      <c r="R40" t="str">
        <f>CONCATENATE(PROPER(LEFT(A$2,3)),"#321")</f>
        <v>Joh#321</v>
      </c>
      <c r="S40" t="str">
        <f>CONCATENATE(PROPER(LEFT(A$2,3)),"_321")</f>
        <v>Joh_321</v>
      </c>
      <c r="T40" t="str">
        <f>CONCATENATE(PROPER(LEFT(A$2,3)),"&amp;321")</f>
        <v>Joh&amp;321</v>
      </c>
      <c r="U40" t="str">
        <f>CONCATENATE(PROPER(LEFT(A$2,3)),"^321")</f>
        <v>Joh^321</v>
      </c>
      <c r="V40" t="str">
        <f>CONCATENATE(PROPER(A$2),".321")</f>
        <v>John.321</v>
      </c>
      <c r="W40" t="str">
        <f>CONCATENATE(PROPER(LEFT(A$2,4)),".321")</f>
        <v>John.321</v>
      </c>
      <c r="X40" t="str">
        <f>CONCATENATE(PROPER(LEFT(A$2,3)),".321")</f>
        <v>Joh.321</v>
      </c>
    </row>
    <row r="41" spans="1:24" x14ac:dyDescent="0.3">
      <c r="A41" t="str">
        <f>CONCATENATE(LOWER(LEFT($A$2,1)),UPPER(RIGHT(A$2,LEN(A$2)-1)),"@321")</f>
        <v>jOHN@321</v>
      </c>
      <c r="B41" t="str">
        <f>CONCATENATE(LOWER(LEFT($A$2,1)),UPPER(RIGHT($A$2,LEN($A$2)-1)),"@@321")</f>
        <v>jOHN@@321</v>
      </c>
      <c r="C41" t="str">
        <f>CONCATENATE(LOWER(LEFT($A$2,1)),UPPER(RIGHT($A$2,LEN($A$2)-1)),"-321")</f>
        <v>jOHN-321</v>
      </c>
      <c r="D41" t="str">
        <f>CONCATENATE(LOWER(LEFT($A$2,1)),UPPER(RIGHT($A$2,LEN($A$2)-1)),"#321")</f>
        <v>jOHN#321</v>
      </c>
      <c r="E41" t="str">
        <f>CONCATENATE(LOWER(LEFT($A$2,1)),UPPER(RIGHT($A$2,LEN($A$2)-1)),"_321")</f>
        <v>jOHN_321</v>
      </c>
      <c r="F41" t="str">
        <f>CONCATENATE(LOWER(LEFT($A$2,1)),UPPER(RIGHT($A$2,LEN($A$2)-1)),"&amp;321")</f>
        <v>jOHN&amp;321</v>
      </c>
      <c r="G41" t="str">
        <f>CONCATENATE(LOWER(LEFT($A$2,1)),UPPER(RIGHT($A$2,LEN($A$2)-1)),"^321")</f>
        <v>jOHN^321</v>
      </c>
      <c r="H41" t="str">
        <f>CONCATENATE(LOWER(LEFT($A$2,1)),LEFT(UPPER(RIGHT($A$2,LEN($A$2)-1)),3),"@321")</f>
        <v>jOHN@321</v>
      </c>
      <c r="I41" t="str">
        <f>CONCATENATE(LOWER(LEFT($A$2,1)),LEFT(UPPER(RIGHT($A$2,LEN($A$2)-1)),3),"@@321")</f>
        <v>jOHN@@321</v>
      </c>
      <c r="J41" t="str">
        <f>CONCATENATE(LOWER(LEFT($A$2,1)),LEFT(UPPER(RIGHT($A$2,LEN($A$2)-1)),3),"-321")</f>
        <v>jOHN-321</v>
      </c>
      <c r="K41" t="str">
        <f>CONCATENATE(LOWER(LEFT($A$2,1)),LEFT(UPPER(RIGHT($A$2,LEN($A$2)-1)),3),"#321")</f>
        <v>jOHN#321</v>
      </c>
      <c r="L41" t="str">
        <f>CONCATENATE(LOWER(LEFT($A$2,1)),LEFT(UPPER(RIGHT($A$2,LEN($A$2)-1)),3),"_321")</f>
        <v>jOHN_321</v>
      </c>
      <c r="M41" t="str">
        <f>CONCATENATE(LOWER(LEFT($A$2,1)),LEFT(UPPER(RIGHT($A$2,LEN($A$2)-1)),3),"&amp;321")</f>
        <v>jOHN&amp;321</v>
      </c>
      <c r="N41" t="str">
        <f>CONCATENATE(LOWER(LEFT($A$2,1)),LEFT(UPPER(RIGHT($A$2,LEN($A$2)-1)),3),"^321")</f>
        <v>jOHN^321</v>
      </c>
      <c r="O41" t="str">
        <f>CONCATENATE(LOWER(LEFT($A$2,1)),LEFT(UPPER(RIGHT($A$2,LEN($A$2)-1)),3),"@321")</f>
        <v>jOHN@321</v>
      </c>
      <c r="P41" t="str">
        <f>CONCATENATE(LOWER(LEFT($A$2,1)),LEFT(UPPER(RIGHT($A$2,LEN($A$2)-1)),2),"@@321")</f>
        <v>jOH@@321</v>
      </c>
      <c r="Q41" t="str">
        <f>CONCATENATE(LOWER(LEFT($A$2,1)),LEFT(UPPER(RIGHT($A$2,LEN($A$2)-1)),2),"-321")</f>
        <v>jOH-321</v>
      </c>
      <c r="R41" t="str">
        <f>CONCATENATE(LOWER(LEFT($A$2,1)),LEFT(UPPER(RIGHT($A$2,LEN($A$2)-1)),2),"#321")</f>
        <v>jOH#321</v>
      </c>
      <c r="S41" t="str">
        <f>CONCATENATE(LOWER(LEFT($A$2,1)),LEFT(UPPER(RIGHT($A$2,LEN($A$2)-1)),2),"_321")</f>
        <v>jOH_321</v>
      </c>
      <c r="T41" t="str">
        <f>CONCATENATE(LOWER(LEFT($A$2,1)),LEFT(UPPER(RIGHT($A$2,LEN($A$2)-1)),2),"&amp;321")</f>
        <v>jOH&amp;321</v>
      </c>
      <c r="U41" t="str">
        <f>CONCATENATE(LOWER(LEFT($A$2,1)),LEFT(UPPER(RIGHT($A$2,LEN($A$2)-1)),2),"^321")</f>
        <v>jOH^321</v>
      </c>
      <c r="V41" t="str">
        <f>CONCATENATE(LOWER(LEFT($A$2,1)),UPPER(RIGHT(A$2,LEN(A$2)-1)),".321")</f>
        <v>jOHN.321</v>
      </c>
      <c r="W41" t="str">
        <f>CONCATENATE(LOWER(LEFT($A$2,1)),LEFT(UPPER(RIGHT($A$2,LEN($A$2)-1)),3),".321")</f>
        <v>jOHN.321</v>
      </c>
      <c r="X41" t="str">
        <f>CONCATENATE(LOWER(LEFT($A$2,1)),LEFT(UPPER(RIGHT($A$2,LEN($A$2)-1)),3),".321")</f>
        <v>jOHN.321</v>
      </c>
    </row>
    <row r="42" spans="1:24" x14ac:dyDescent="0.3">
      <c r="A42" t="str">
        <f>CONCATENATE(UPPER(A$2),"@321")</f>
        <v>JOHN@321</v>
      </c>
      <c r="B42" t="str">
        <f>CONCATENATE(UPPER(A$2),"@@321")</f>
        <v>JOHN@@321</v>
      </c>
      <c r="C42" t="str">
        <f>CONCATENATE(UPPER(A$2),"-321")</f>
        <v>JOHN-321</v>
      </c>
      <c r="D42" t="str">
        <f>CONCATENATE(UPPER(A$2),"#321")</f>
        <v>JOHN#321</v>
      </c>
      <c r="E42" t="str">
        <f>CONCATENATE(UPPER(A$2),"_321")</f>
        <v>JOHN_321</v>
      </c>
      <c r="F42" t="str">
        <f>CONCATENATE(UPPER(A$2),"&amp;321")</f>
        <v>JOHN&amp;321</v>
      </c>
      <c r="G42" t="str">
        <f>CONCATENATE(UPPER(A$2),"^321")</f>
        <v>JOHN^321</v>
      </c>
      <c r="H42" t="str">
        <f>CONCATENATE(UPPER(LEFT(A$2,4)),"@321")</f>
        <v>JOHN@321</v>
      </c>
      <c r="I42" t="str">
        <f>CONCATENATE(UPPER(LEFT(A$2,4)),"@@321")</f>
        <v>JOHN@@321</v>
      </c>
      <c r="J42" t="str">
        <f>CONCATENATE(UPPER(LEFT(A$2,4)),"-321")</f>
        <v>JOHN-321</v>
      </c>
      <c r="K42" t="str">
        <f>CONCATENATE(UPPER(LEFT(A$2,4)),"#321")</f>
        <v>JOHN#321</v>
      </c>
      <c r="L42" t="str">
        <f>CONCATENATE(UPPER(LEFT(A$2,4)),"_321")</f>
        <v>JOHN_321</v>
      </c>
      <c r="M42" t="str">
        <f>CONCATENATE(UPPER(LEFT(A$2,4)),"&amp;321")</f>
        <v>JOHN&amp;321</v>
      </c>
      <c r="N42" t="str">
        <f>CONCATENATE(UPPER(LEFT(A$2,4)),"^321")</f>
        <v>JOHN^321</v>
      </c>
      <c r="O42" t="str">
        <f>CONCATENATE(UPPER(LEFT(A$2,3)),"@321")</f>
        <v>JOH@321</v>
      </c>
      <c r="P42" t="str">
        <f>CONCATENATE(UPPER(LEFT(A$2,3)),"@@321")</f>
        <v>JOH@@321</v>
      </c>
      <c r="Q42" t="str">
        <f>CONCATENATE(UPPER(LEFT(A$2,3)),"-321")</f>
        <v>JOH-321</v>
      </c>
      <c r="R42" t="str">
        <f>CONCATENATE(UPPER(LEFT(A$2,3)),"#321")</f>
        <v>JOH#321</v>
      </c>
      <c r="S42" t="str">
        <f>CONCATENATE(UPPER(LEFT(A$2,3)),"_321")</f>
        <v>JOH_321</v>
      </c>
      <c r="T42" t="str">
        <f>CONCATENATE(UPPER(LEFT(A$2,3)),"&amp;321")</f>
        <v>JOH&amp;321</v>
      </c>
      <c r="U42" t="str">
        <f>CONCATENATE(UPPER(LEFT(A$2,3)),"^321")</f>
        <v>JOH^321</v>
      </c>
      <c r="V42" t="str">
        <f>CONCATENATE(UPPER(A$2),".321")</f>
        <v>JOHN.321</v>
      </c>
      <c r="W42" t="str">
        <f>CONCATENATE(UPPER(LEFT(A$2,4)),".321")</f>
        <v>JOHN.321</v>
      </c>
      <c r="X42" t="str">
        <f>CONCATENATE(UPPER(LEFT(A$2,3)),".321")</f>
        <v>JOH.321</v>
      </c>
    </row>
    <row r="43" spans="1:24" x14ac:dyDescent="0.3">
      <c r="A43" t="str">
        <f>CONCATENATE(LOWER(A$2),"@4321")</f>
        <v>john@4321</v>
      </c>
      <c r="B43" t="str">
        <f>CONCATENATE(LOWER(A$2),"@@4321")</f>
        <v>john@@4321</v>
      </c>
      <c r="C43" t="str">
        <f>CONCATENATE(LOWER(A$2),"-4321")</f>
        <v>john-4321</v>
      </c>
      <c r="D43" t="str">
        <f>CONCATENATE(LOWER(A$2),"#4321")</f>
        <v>john#4321</v>
      </c>
      <c r="E43" t="str">
        <f>CONCATENATE(LOWER(A$2),"_4321")</f>
        <v>john_4321</v>
      </c>
      <c r="F43" t="str">
        <f>CONCATENATE(LOWER(A$2),"&amp;4321")</f>
        <v>john&amp;4321</v>
      </c>
      <c r="G43" t="str">
        <f>CONCATENATE(LOWER(A$2),"^4321")</f>
        <v>john^4321</v>
      </c>
      <c r="H43" t="str">
        <f>CONCATENATE(LOWER(LEFT(A$2,4)),"@4321")</f>
        <v>john@4321</v>
      </c>
      <c r="I43" t="str">
        <f>CONCATENATE(LOWER(LEFT(A$2,4)),"@@4321")</f>
        <v>john@@4321</v>
      </c>
      <c r="J43" t="str">
        <f>CONCATENATE(LOWER(LEFT(A$2,4)),"-4321")</f>
        <v>john-4321</v>
      </c>
      <c r="K43" t="str">
        <f>CONCATENATE(LOWER(LEFT(A$2,4)),"#4321")</f>
        <v>john#4321</v>
      </c>
      <c r="L43" t="str">
        <f>CONCATENATE(LOWER(LEFT(A$2,4)),"_4321")</f>
        <v>john_4321</v>
      </c>
      <c r="M43" t="str">
        <f>CONCATENATE(LOWER(LEFT(A$2,4)),"&amp;4321")</f>
        <v>john&amp;4321</v>
      </c>
      <c r="N43" t="str">
        <f>CONCATENATE(LOWER(LEFT(A$2,4)),"^4321")</f>
        <v>john^4321</v>
      </c>
      <c r="O43" t="str">
        <f>CONCATENATE(LOWER(LEFT(A$2,3)),"@4321")</f>
        <v>joh@4321</v>
      </c>
      <c r="P43" t="str">
        <f>CONCATENATE(LOWER(LEFT(A$2,3)),"@@4321")</f>
        <v>joh@@4321</v>
      </c>
      <c r="Q43" t="str">
        <f>CONCATENATE(LOWER(LEFT(A$2,3)),"-4321")</f>
        <v>joh-4321</v>
      </c>
      <c r="R43" t="str">
        <f>CONCATENATE(LOWER(LEFT(A$2,3)),"#4321")</f>
        <v>joh#4321</v>
      </c>
      <c r="S43" t="str">
        <f>CONCATENATE(LOWER(LEFT(A$2,3)),"_4321")</f>
        <v>joh_4321</v>
      </c>
      <c r="T43" t="str">
        <f>CONCATENATE(LOWER(LEFT(A$2,3)),"&amp;4321")</f>
        <v>joh&amp;4321</v>
      </c>
      <c r="U43" t="str">
        <f>CONCATENATE(LOWER(LEFT(A$2,3)),"^4321")</f>
        <v>joh^4321</v>
      </c>
      <c r="V43" t="str">
        <f>CONCATENATE(LOWER(A$2),".4321")</f>
        <v>john.4321</v>
      </c>
      <c r="W43" t="str">
        <f>CONCATENATE(LOWER(LEFT(A$2,4)),".4321")</f>
        <v>john.4321</v>
      </c>
      <c r="X43" t="str">
        <f>CONCATENATE(LOWER(LEFT(A$2,3)),".4321")</f>
        <v>joh.4321</v>
      </c>
    </row>
    <row r="44" spans="1:24" x14ac:dyDescent="0.3">
      <c r="A44" t="str">
        <f>CONCATENATE(PROPER(A$2),"@4321")</f>
        <v>John@4321</v>
      </c>
      <c r="B44" t="str">
        <f>CONCATENATE(PROPER(A$2),"@@4321")</f>
        <v>John@@4321</v>
      </c>
      <c r="C44" t="str">
        <f>CONCATENATE(PROPER(A$2),"-4321")</f>
        <v>John-4321</v>
      </c>
      <c r="D44" t="str">
        <f>CONCATENATE(PROPER(A$2),"#4321")</f>
        <v>John#4321</v>
      </c>
      <c r="E44" t="str">
        <f>CONCATENATE(PROPER(A$2),"_4321")</f>
        <v>John_4321</v>
      </c>
      <c r="F44" t="str">
        <f>CONCATENATE(PROPER(A$2),"&amp;4321")</f>
        <v>John&amp;4321</v>
      </c>
      <c r="G44" t="str">
        <f>CONCATENATE(PROPER(A$2),"^4321")</f>
        <v>John^4321</v>
      </c>
      <c r="H44" t="str">
        <f>CONCATENATE(PROPER(LEFT(A$2,4)),"@4321")</f>
        <v>John@4321</v>
      </c>
      <c r="I44" t="str">
        <f>CONCATENATE(PROPER(LEFT(A$2,4)),"@@4321")</f>
        <v>John@@4321</v>
      </c>
      <c r="J44" t="str">
        <f>CONCATENATE(PROPER(LEFT(A$2,4)),"-4321")</f>
        <v>John-4321</v>
      </c>
      <c r="K44" t="str">
        <f>CONCATENATE(PROPER(LEFT(A$2,4)),"#4321")</f>
        <v>John#4321</v>
      </c>
      <c r="L44" t="str">
        <f>CONCATENATE(PROPER(LEFT(A$2,4)),"_4321")</f>
        <v>John_4321</v>
      </c>
      <c r="M44" t="str">
        <f>CONCATENATE(PROPER(LEFT(A$2,4)),"&amp;4321")</f>
        <v>John&amp;4321</v>
      </c>
      <c r="N44" t="str">
        <f>CONCATENATE(PROPER(LEFT(A$2,4)),"^4321")</f>
        <v>John^4321</v>
      </c>
      <c r="O44" t="str">
        <f>CONCATENATE(PROPER(LEFT(A$2,3)),"@4321")</f>
        <v>Joh@4321</v>
      </c>
      <c r="P44" t="str">
        <f>CONCATENATE(PROPER(LEFT(A$2,3)),"@@4321")</f>
        <v>Joh@@4321</v>
      </c>
      <c r="Q44" t="str">
        <f>CONCATENATE(PROPER(LEFT(A$2,3)),"-4321")</f>
        <v>Joh-4321</v>
      </c>
      <c r="R44" t="str">
        <f>CONCATENATE(PROPER(LEFT(A$2,3)),"#4321")</f>
        <v>Joh#4321</v>
      </c>
      <c r="S44" t="str">
        <f>CONCATENATE(PROPER(LEFT(A$2,3)),"_4321")</f>
        <v>Joh_4321</v>
      </c>
      <c r="T44" t="str">
        <f>CONCATENATE(PROPER(LEFT(A$2,3)),"&amp;4321")</f>
        <v>Joh&amp;4321</v>
      </c>
      <c r="U44" t="str">
        <f>CONCATENATE(PROPER(LEFT(A$2,3)),"^4321")</f>
        <v>Joh^4321</v>
      </c>
      <c r="V44" t="str">
        <f>CONCATENATE(PROPER(A$2),".4321")</f>
        <v>John.4321</v>
      </c>
      <c r="W44" t="str">
        <f>CONCATENATE(PROPER(LEFT(A$2,4)),".4321")</f>
        <v>John.4321</v>
      </c>
      <c r="X44" t="str">
        <f>CONCATENATE(PROPER(LEFT(A$2,3)),".4321")</f>
        <v>Joh.4321</v>
      </c>
    </row>
    <row r="45" spans="1:24" x14ac:dyDescent="0.3">
      <c r="A45" t="str">
        <f>CONCATENATE(LOWER(LEFT($A$2,1)),UPPER(RIGHT(A$2,LEN(A$2)-1)),"@4321")</f>
        <v>jOHN@4321</v>
      </c>
      <c r="B45" t="str">
        <f>CONCATENATE(LOWER(LEFT($A$2,1)),UPPER(RIGHT($A$2,LEN($A$2)-1)),"@@4321")</f>
        <v>jOHN@@4321</v>
      </c>
      <c r="C45" t="str">
        <f>CONCATENATE(LOWER(LEFT($A$2,1)),UPPER(RIGHT($A$2,LEN($A$2)-1)),"-4321")</f>
        <v>jOHN-4321</v>
      </c>
      <c r="D45" t="str">
        <f>CONCATENATE(LOWER(LEFT($A$2,1)),UPPER(RIGHT($A$2,LEN($A$2)-1)),"#4321")</f>
        <v>jOHN#4321</v>
      </c>
      <c r="E45" t="str">
        <f>CONCATENATE(LOWER(LEFT($A$2,1)),UPPER(RIGHT($A$2,LEN($A$2)-1)),"_4321")</f>
        <v>jOHN_4321</v>
      </c>
      <c r="F45" t="str">
        <f>CONCATENATE(LOWER(LEFT($A$2,1)),UPPER(RIGHT($A$2,LEN($A$2)-1)),"&amp;4321")</f>
        <v>jOHN&amp;4321</v>
      </c>
      <c r="G45" t="str">
        <f>CONCATENATE(LOWER(LEFT($A$2,1)),UPPER(RIGHT($A$2,LEN($A$2)-1)),"^4321")</f>
        <v>jOHN^4321</v>
      </c>
      <c r="H45" t="str">
        <f>CONCATENATE(LOWER(LEFT($A$2,1)),LEFT(UPPER(RIGHT($A$2,LEN($A$2)-1)),3),"@4321")</f>
        <v>jOHN@4321</v>
      </c>
      <c r="I45" t="str">
        <f>CONCATENATE(LOWER(LEFT($A$2,1)),LEFT(UPPER(RIGHT($A$2,LEN($A$2)-1)),3),"@@4321")</f>
        <v>jOHN@@4321</v>
      </c>
      <c r="J45" t="str">
        <f>CONCATENATE(LOWER(LEFT($A$2,1)),LEFT(UPPER(RIGHT($A$2,LEN($A$2)-1)),3),"-4321")</f>
        <v>jOHN-4321</v>
      </c>
      <c r="K45" t="str">
        <f>CONCATENATE(LOWER(LEFT($A$2,1)),LEFT(UPPER(RIGHT($A$2,LEN($A$2)-1)),3),"#4321")</f>
        <v>jOHN#4321</v>
      </c>
      <c r="L45" t="str">
        <f>CONCATENATE(LOWER(LEFT($A$2,1)),LEFT(UPPER(RIGHT($A$2,LEN($A$2)-1)),3),"_4321")</f>
        <v>jOHN_4321</v>
      </c>
      <c r="M45" t="str">
        <f>CONCATENATE(LOWER(LEFT($A$2,1)),LEFT(UPPER(RIGHT($A$2,LEN($A$2)-1)),3),"&amp;4321")</f>
        <v>jOHN&amp;4321</v>
      </c>
      <c r="N45" t="str">
        <f>CONCATENATE(LOWER(LEFT($A$2,1)),LEFT(UPPER(RIGHT($A$2,LEN($A$2)-1)),3),"^4321")</f>
        <v>jOHN^4321</v>
      </c>
      <c r="O45" t="str">
        <f>CONCATENATE(LOWER(LEFT($A$2,1)),LEFT(UPPER(RIGHT($A$2,LEN($A$2)-1)),3),"@4321")</f>
        <v>jOHN@4321</v>
      </c>
      <c r="P45" t="str">
        <f>CONCATENATE(LOWER(LEFT($A$2,1)),LEFT(UPPER(RIGHT($A$2,LEN($A$2)-1)),2),"@@4321")</f>
        <v>jOH@@4321</v>
      </c>
      <c r="Q45" t="str">
        <f>CONCATENATE(LOWER(LEFT($A$2,1)),LEFT(UPPER(RIGHT($A$2,LEN($A$2)-1)),2),"-4321")</f>
        <v>jOH-4321</v>
      </c>
      <c r="R45" t="str">
        <f>CONCATENATE(LOWER(LEFT($A$2,1)),LEFT(UPPER(RIGHT($A$2,LEN($A$2)-1)),2),"#4321")</f>
        <v>jOH#4321</v>
      </c>
      <c r="S45" t="str">
        <f>CONCATENATE(LOWER(LEFT($A$2,1)),LEFT(UPPER(RIGHT($A$2,LEN($A$2)-1)),2),"_4321")</f>
        <v>jOH_4321</v>
      </c>
      <c r="T45" t="str">
        <f>CONCATENATE(LOWER(LEFT($A$2,1)),LEFT(UPPER(RIGHT($A$2,LEN($A$2)-1)),2),"&amp;4321")</f>
        <v>jOH&amp;4321</v>
      </c>
      <c r="U45" t="str">
        <f>CONCATENATE(LOWER(LEFT($A$2,1)),LEFT(UPPER(RIGHT($A$2,LEN($A$2)-1)),2),"^4321")</f>
        <v>jOH^4321</v>
      </c>
      <c r="V45" t="str">
        <f>CONCATENATE(LOWER(LEFT($A$2,1)),UPPER(RIGHT(A$2,LEN(A$2)-1)),".4321")</f>
        <v>jOHN.4321</v>
      </c>
      <c r="W45" t="str">
        <f>CONCATENATE(LOWER(LEFT($A$2,1)),LEFT(UPPER(RIGHT($A$2,LEN($A$2)-1)),3),".4321")</f>
        <v>jOHN.4321</v>
      </c>
      <c r="X45" t="str">
        <f>CONCATENATE(LOWER(LEFT($A$2,1)),LEFT(UPPER(RIGHT($A$2,LEN($A$2)-1)),3),".4321")</f>
        <v>jOHN.4321</v>
      </c>
    </row>
    <row r="46" spans="1:24" x14ac:dyDescent="0.3">
      <c r="A46" t="str">
        <f>CONCATENATE(UPPER(A$2),"@4321")</f>
        <v>JOHN@4321</v>
      </c>
      <c r="B46" t="str">
        <f>CONCATENATE(UPPER(A$2),"@@4321")</f>
        <v>JOHN@@4321</v>
      </c>
      <c r="C46" t="str">
        <f>CONCATENATE(UPPER(A$2),"-4321")</f>
        <v>JOHN-4321</v>
      </c>
      <c r="D46" t="str">
        <f>CONCATENATE(UPPER(A$2),"#4321")</f>
        <v>JOHN#4321</v>
      </c>
      <c r="E46" t="str">
        <f>CONCATENATE(UPPER(A$2),"_4321")</f>
        <v>JOHN_4321</v>
      </c>
      <c r="F46" t="str">
        <f>CONCATENATE(UPPER(A$2),"&amp;4321")</f>
        <v>JOHN&amp;4321</v>
      </c>
      <c r="G46" t="str">
        <f>CONCATENATE(UPPER(A$2),"^4321")</f>
        <v>JOHN^4321</v>
      </c>
      <c r="H46" t="str">
        <f>CONCATENATE(UPPER(LEFT(A$2,4)),"@4321")</f>
        <v>JOHN@4321</v>
      </c>
      <c r="I46" t="str">
        <f>CONCATENATE(UPPER(LEFT(A$2,4)),"@@4321")</f>
        <v>JOHN@@4321</v>
      </c>
      <c r="J46" t="str">
        <f>CONCATENATE(UPPER(LEFT(A$2,4)),"-4321")</f>
        <v>JOHN-4321</v>
      </c>
      <c r="K46" t="str">
        <f>CONCATENATE(UPPER(LEFT(A$2,4)),"#4321")</f>
        <v>JOHN#4321</v>
      </c>
      <c r="L46" t="str">
        <f>CONCATENATE(UPPER(LEFT(A$2,4)),"_4321")</f>
        <v>JOHN_4321</v>
      </c>
      <c r="M46" t="str">
        <f>CONCATENATE(UPPER(LEFT(A$2,4)),"&amp;4321")</f>
        <v>JOHN&amp;4321</v>
      </c>
      <c r="N46" t="str">
        <f>CONCATENATE(UPPER(LEFT(A$2,4)),"^4321")</f>
        <v>JOHN^4321</v>
      </c>
      <c r="O46" t="str">
        <f>CONCATENATE(UPPER(LEFT(A$2,3)),"@4321")</f>
        <v>JOH@4321</v>
      </c>
      <c r="P46" t="str">
        <f>CONCATENATE(UPPER(LEFT(A$2,3)),"@@4321")</f>
        <v>JOH@@4321</v>
      </c>
      <c r="Q46" t="str">
        <f>CONCATENATE(UPPER(LEFT(A$2,3)),"-4321")</f>
        <v>JOH-4321</v>
      </c>
      <c r="R46" t="str">
        <f>CONCATENATE(UPPER(LEFT(A$2,3)),"#4321")</f>
        <v>JOH#4321</v>
      </c>
      <c r="S46" t="str">
        <f>CONCATENATE(UPPER(LEFT(A$2,3)),"_4321")</f>
        <v>JOH_4321</v>
      </c>
      <c r="T46" t="str">
        <f>CONCATENATE(UPPER(LEFT(A$2,3)),"&amp;4321")</f>
        <v>JOH&amp;4321</v>
      </c>
      <c r="U46" t="str">
        <f>CONCATENATE(UPPER(LEFT(A$2,3)),"^4321")</f>
        <v>JOH^4321</v>
      </c>
      <c r="V46" t="str">
        <f>CONCATENATE(UPPER(A$2),".4321")</f>
        <v>JOHN.4321</v>
      </c>
      <c r="W46" t="str">
        <f>CONCATENATE(UPPER(LEFT(A$2,4)),".4321")</f>
        <v>JOHN.4321</v>
      </c>
      <c r="X46" t="str">
        <f>CONCATENATE(UPPER(LEFT(A$2,3)),".4321")</f>
        <v>JOH.4321</v>
      </c>
    </row>
    <row r="47" spans="1:24" x14ac:dyDescent="0.3">
      <c r="A47" t="str">
        <f>CONCATENATE(LOWER(A$2),"@54321")</f>
        <v>john@54321</v>
      </c>
      <c r="B47" t="str">
        <f>CONCATENATE(LOWER(A$2),"@@54321")</f>
        <v>john@@54321</v>
      </c>
      <c r="C47" t="str">
        <f>CONCATENATE(LOWER(A$2),"-54321")</f>
        <v>john-54321</v>
      </c>
      <c r="D47" t="str">
        <f>CONCATENATE(LOWER(A$2),"#54321")</f>
        <v>john#54321</v>
      </c>
      <c r="E47" t="str">
        <f>CONCATENATE(LOWER(A$2),"_54321")</f>
        <v>john_54321</v>
      </c>
      <c r="F47" t="str">
        <f>CONCATENATE(LOWER(A$2),"&amp;54321")</f>
        <v>john&amp;54321</v>
      </c>
      <c r="G47" t="str">
        <f>CONCATENATE(LOWER(A$2),"^54321")</f>
        <v>john^54321</v>
      </c>
      <c r="H47" t="str">
        <f>CONCATENATE(LOWER(LEFT(A$2,4)),"@54321")</f>
        <v>john@54321</v>
      </c>
      <c r="I47" t="str">
        <f>CONCATENATE(LOWER(LEFT(A$2,4)),"@@54321")</f>
        <v>john@@54321</v>
      </c>
      <c r="J47" t="str">
        <f>CONCATENATE(LOWER(LEFT(A$2,4)),"-54321")</f>
        <v>john-54321</v>
      </c>
      <c r="K47" t="str">
        <f>CONCATENATE(LOWER(LEFT(A$2,4)),"#54321")</f>
        <v>john#54321</v>
      </c>
      <c r="L47" t="str">
        <f>CONCATENATE(LOWER(LEFT(A$2,4)),"_54321")</f>
        <v>john_54321</v>
      </c>
      <c r="M47" t="str">
        <f>CONCATENATE(LOWER(LEFT(A$2,4)),"&amp;54321")</f>
        <v>john&amp;54321</v>
      </c>
      <c r="N47" t="str">
        <f>CONCATENATE(LOWER(LEFT(A$2,4)),"^54321")</f>
        <v>john^54321</v>
      </c>
      <c r="O47" t="str">
        <f>CONCATENATE(LOWER(LEFT(A$2,3)),"@54321")</f>
        <v>joh@54321</v>
      </c>
      <c r="P47" t="str">
        <f>CONCATENATE(LOWER(LEFT(A$2,3)),"@@54321")</f>
        <v>joh@@54321</v>
      </c>
      <c r="Q47" t="str">
        <f>CONCATENATE(LOWER(LEFT(A$2,3)),"-54321")</f>
        <v>joh-54321</v>
      </c>
      <c r="R47" t="str">
        <f>CONCATENATE(LOWER(LEFT(A$2,3)),"#54321")</f>
        <v>joh#54321</v>
      </c>
      <c r="S47" t="str">
        <f>CONCATENATE(LOWER(LEFT(A$2,3)),"_54321")</f>
        <v>joh_54321</v>
      </c>
      <c r="T47" t="str">
        <f>CONCATENATE(LOWER(LEFT(A$2,3)),"&amp;54321")</f>
        <v>joh&amp;54321</v>
      </c>
      <c r="U47" t="str">
        <f>CONCATENATE(LOWER(LEFT(A$2,3)),"^54321")</f>
        <v>joh^54321</v>
      </c>
      <c r="V47" t="str">
        <f>CONCATENATE(LOWER(A$2),".54321")</f>
        <v>john.54321</v>
      </c>
      <c r="W47" t="str">
        <f>CONCATENATE(LOWER(LEFT(A$2,4)),".54321")</f>
        <v>john.54321</v>
      </c>
      <c r="X47" t="str">
        <f>CONCATENATE(LOWER(LEFT(A$2,3)),".54321")</f>
        <v>joh.54321</v>
      </c>
    </row>
    <row r="48" spans="1:24" x14ac:dyDescent="0.3">
      <c r="A48" t="str">
        <f>CONCATENATE(PROPER(A$2),"@54321")</f>
        <v>John@54321</v>
      </c>
      <c r="B48" t="str">
        <f>CONCATENATE(PROPER(A$2),"@@54321")</f>
        <v>John@@54321</v>
      </c>
      <c r="C48" t="str">
        <f>CONCATENATE(PROPER(A$2),"-54321")</f>
        <v>John-54321</v>
      </c>
      <c r="D48" t="str">
        <f>CONCATENATE(PROPER(A$2),"#54321")</f>
        <v>John#54321</v>
      </c>
      <c r="E48" t="str">
        <f>CONCATENATE(PROPER(A$2),"_54321")</f>
        <v>John_54321</v>
      </c>
      <c r="F48" t="str">
        <f>CONCATENATE(PROPER(A$2),"&amp;54321")</f>
        <v>John&amp;54321</v>
      </c>
      <c r="G48" t="str">
        <f>CONCATENATE(PROPER(A$2),"^54321")</f>
        <v>John^54321</v>
      </c>
      <c r="H48" t="str">
        <f>CONCATENATE(PROPER(LEFT(A$2,4)),"@54321")</f>
        <v>John@54321</v>
      </c>
      <c r="I48" t="str">
        <f>CONCATENATE(PROPER(LEFT(A$2,4)),"@@54321")</f>
        <v>John@@54321</v>
      </c>
      <c r="J48" t="str">
        <f>CONCATENATE(PROPER(LEFT(A$2,4)),"-54321")</f>
        <v>John-54321</v>
      </c>
      <c r="K48" t="str">
        <f>CONCATENATE(PROPER(LEFT(A$2,4)),"#54321")</f>
        <v>John#54321</v>
      </c>
      <c r="L48" t="str">
        <f>CONCATENATE(PROPER(LEFT(A$2,4)),"_54321")</f>
        <v>John_54321</v>
      </c>
      <c r="M48" t="str">
        <f>CONCATENATE(PROPER(LEFT(A$2,4)),"&amp;54321")</f>
        <v>John&amp;54321</v>
      </c>
      <c r="N48" t="str">
        <f>CONCATENATE(PROPER(LEFT(A$2,4)),"^54321")</f>
        <v>John^54321</v>
      </c>
      <c r="O48" t="str">
        <f>CONCATENATE(PROPER(LEFT(A$2,3)),"@54321")</f>
        <v>Joh@54321</v>
      </c>
      <c r="P48" t="str">
        <f>CONCATENATE(PROPER(LEFT(A$2,3)),"@@54321")</f>
        <v>Joh@@54321</v>
      </c>
      <c r="Q48" t="str">
        <f>CONCATENATE(PROPER(LEFT(A$2,3)),"-54321")</f>
        <v>Joh-54321</v>
      </c>
      <c r="R48" t="str">
        <f>CONCATENATE(PROPER(LEFT(A$2,3)),"#54321")</f>
        <v>Joh#54321</v>
      </c>
      <c r="S48" t="str">
        <f>CONCATENATE(PROPER(LEFT(A$2,3)),"_54321")</f>
        <v>Joh_54321</v>
      </c>
      <c r="T48" t="str">
        <f>CONCATENATE(PROPER(LEFT(A$2,3)),"&amp;54321")</f>
        <v>Joh&amp;54321</v>
      </c>
      <c r="U48" t="str">
        <f>CONCATENATE(PROPER(LEFT(A$2,3)),"^54321")</f>
        <v>Joh^54321</v>
      </c>
      <c r="V48" t="str">
        <f>CONCATENATE(PROPER(A$2),".54321")</f>
        <v>John.54321</v>
      </c>
      <c r="W48" t="str">
        <f>CONCATENATE(PROPER(LEFT(A$2,4)),".54321")</f>
        <v>John.54321</v>
      </c>
      <c r="X48" t="str">
        <f>CONCATENATE(PROPER(LEFT(A$2,3)),".54321")</f>
        <v>Joh.54321</v>
      </c>
    </row>
    <row r="49" spans="1:24" x14ac:dyDescent="0.3">
      <c r="A49" t="str">
        <f>CONCATENATE(LOWER(LEFT($A$2,1)),UPPER(RIGHT(A$2,LEN(A$2)-1)),"@54321")</f>
        <v>jOHN@54321</v>
      </c>
      <c r="B49" t="str">
        <f>CONCATENATE(LOWER(LEFT($A$2,1)),UPPER(RIGHT($A$2,LEN($A$2)-1)),"@@54321")</f>
        <v>jOHN@@54321</v>
      </c>
      <c r="C49" t="str">
        <f>CONCATENATE(LOWER(LEFT($A$2,1)),UPPER(RIGHT($A$2,LEN($A$2)-1)),"-54321")</f>
        <v>jOHN-54321</v>
      </c>
      <c r="D49" t="str">
        <f>CONCATENATE(LOWER(LEFT($A$2,1)),UPPER(RIGHT($A$2,LEN($A$2)-1)),"#54321")</f>
        <v>jOHN#54321</v>
      </c>
      <c r="E49" t="str">
        <f>CONCATENATE(LOWER(LEFT($A$2,1)),UPPER(RIGHT($A$2,LEN($A$2)-1)),"_54321")</f>
        <v>jOHN_54321</v>
      </c>
      <c r="F49" t="str">
        <f>CONCATENATE(LOWER(LEFT($A$2,1)),UPPER(RIGHT($A$2,LEN($A$2)-1)),"&amp;54321")</f>
        <v>jOHN&amp;54321</v>
      </c>
      <c r="G49" t="str">
        <f>CONCATENATE(LOWER(LEFT($A$2,1)),UPPER(RIGHT($A$2,LEN($A$2)-1)),"^54321")</f>
        <v>jOHN^54321</v>
      </c>
      <c r="H49" t="str">
        <f>CONCATENATE(LOWER(LEFT($A$2,1)),LEFT(UPPER(RIGHT($A$2,LEN($A$2)-1)),3),"@54321")</f>
        <v>jOHN@54321</v>
      </c>
      <c r="I49" t="str">
        <f>CONCATENATE(LOWER(LEFT($A$2,1)),LEFT(UPPER(RIGHT($A$2,LEN($A$2)-1)),3),"@@54321")</f>
        <v>jOHN@@54321</v>
      </c>
      <c r="J49" t="str">
        <f>CONCATENATE(LOWER(LEFT($A$2,1)),LEFT(UPPER(RIGHT($A$2,LEN($A$2)-1)),3),"-54321")</f>
        <v>jOHN-54321</v>
      </c>
      <c r="K49" t="str">
        <f>CONCATENATE(LOWER(LEFT($A$2,1)),LEFT(UPPER(RIGHT($A$2,LEN($A$2)-1)),3),"#54321")</f>
        <v>jOHN#54321</v>
      </c>
      <c r="L49" t="str">
        <f>CONCATENATE(LOWER(LEFT($A$2,1)),LEFT(UPPER(RIGHT($A$2,LEN($A$2)-1)),3),"_54321")</f>
        <v>jOHN_54321</v>
      </c>
      <c r="M49" t="str">
        <f>CONCATENATE(LOWER(LEFT($A$2,1)),LEFT(UPPER(RIGHT($A$2,LEN($A$2)-1)),3),"&amp;54321")</f>
        <v>jOHN&amp;54321</v>
      </c>
      <c r="N49" t="str">
        <f>CONCATENATE(LOWER(LEFT($A$2,1)),LEFT(UPPER(RIGHT($A$2,LEN($A$2)-1)),3),"^54321")</f>
        <v>jOHN^54321</v>
      </c>
      <c r="O49" t="str">
        <f>CONCATENATE(LOWER(LEFT($A$2,1)),LEFT(UPPER(RIGHT($A$2,LEN($A$2)-1)),3),"@54321")</f>
        <v>jOHN@54321</v>
      </c>
      <c r="P49" t="str">
        <f>CONCATENATE(LOWER(LEFT($A$2,1)),LEFT(UPPER(RIGHT($A$2,LEN($A$2)-1)),2),"@@54321")</f>
        <v>jOH@@54321</v>
      </c>
      <c r="Q49" t="str">
        <f>CONCATENATE(LOWER(LEFT($A$2,1)),LEFT(UPPER(RIGHT($A$2,LEN($A$2)-1)),2),"-54321")</f>
        <v>jOH-54321</v>
      </c>
      <c r="R49" t="str">
        <f>CONCATENATE(LOWER(LEFT($A$2,1)),LEFT(UPPER(RIGHT($A$2,LEN($A$2)-1)),2),"#54321")</f>
        <v>jOH#54321</v>
      </c>
      <c r="S49" t="str">
        <f>CONCATENATE(LOWER(LEFT($A$2,1)),LEFT(UPPER(RIGHT($A$2,LEN($A$2)-1)),2),"_54321")</f>
        <v>jOH_54321</v>
      </c>
      <c r="T49" t="str">
        <f>CONCATENATE(LOWER(LEFT($A$2,1)),LEFT(UPPER(RIGHT($A$2,LEN($A$2)-1)),2),"&amp;54321")</f>
        <v>jOH&amp;54321</v>
      </c>
      <c r="U49" t="str">
        <f>CONCATENATE(LOWER(LEFT($A$2,1)),LEFT(UPPER(RIGHT($A$2,LEN($A$2)-1)),2),"^54321")</f>
        <v>jOH^54321</v>
      </c>
      <c r="V49" t="str">
        <f>CONCATENATE(LOWER(LEFT($A$2,1)),UPPER(RIGHT(A$2,LEN(A$2)-1)),".54321")</f>
        <v>jOHN.54321</v>
      </c>
      <c r="W49" t="str">
        <f>CONCATENATE(LOWER(LEFT($A$2,1)),LEFT(UPPER(RIGHT($A$2,LEN($A$2)-1)),3),".54321")</f>
        <v>jOHN.54321</v>
      </c>
      <c r="X49" t="str">
        <f>CONCATENATE(LOWER(LEFT($A$2,1)),LEFT(UPPER(RIGHT($A$2,LEN($A$2)-1)),3),".54321")</f>
        <v>jOHN.54321</v>
      </c>
    </row>
    <row r="50" spans="1:24" x14ac:dyDescent="0.3">
      <c r="A50" t="str">
        <f>CONCATENATE(UPPER(A$2),"@54321")</f>
        <v>JOHN@54321</v>
      </c>
      <c r="B50" t="str">
        <f>CONCATENATE(UPPER(A$2),"@@54321")</f>
        <v>JOHN@@54321</v>
      </c>
      <c r="C50" t="str">
        <f>CONCATENATE(UPPER(A$2),"-54321")</f>
        <v>JOHN-54321</v>
      </c>
      <c r="D50" t="str">
        <f>CONCATENATE(UPPER(A$2),"#54321")</f>
        <v>JOHN#54321</v>
      </c>
      <c r="E50" t="str">
        <f>CONCATENATE(UPPER(A$2),"_54321")</f>
        <v>JOHN_54321</v>
      </c>
      <c r="F50" t="str">
        <f>CONCATENATE(UPPER(A$2),"&amp;54321")</f>
        <v>JOHN&amp;54321</v>
      </c>
      <c r="G50" t="str">
        <f>CONCATENATE(UPPER(A$2),"^54321")</f>
        <v>JOHN^54321</v>
      </c>
      <c r="H50" t="str">
        <f>CONCATENATE(UPPER(LEFT(A$2,4)),"@54321")</f>
        <v>JOHN@54321</v>
      </c>
      <c r="I50" t="str">
        <f>CONCATENATE(UPPER(LEFT(A$2,4)),"@@54321")</f>
        <v>JOHN@@54321</v>
      </c>
      <c r="J50" t="str">
        <f>CONCATENATE(UPPER(LEFT(A$2,4)),"-54321")</f>
        <v>JOHN-54321</v>
      </c>
      <c r="K50" t="str">
        <f>CONCATENATE(UPPER(LEFT(A$2,4)),"#54321")</f>
        <v>JOHN#54321</v>
      </c>
      <c r="L50" t="str">
        <f>CONCATENATE(UPPER(LEFT(A$2,4)),"_54321")</f>
        <v>JOHN_54321</v>
      </c>
      <c r="M50" t="str">
        <f>CONCATENATE(UPPER(LEFT(A$2,4)),"&amp;54321")</f>
        <v>JOHN&amp;54321</v>
      </c>
      <c r="N50" t="str">
        <f>CONCATENATE(UPPER(LEFT(A$2,4)),"^54321")</f>
        <v>JOHN^54321</v>
      </c>
      <c r="O50" t="str">
        <f>CONCATENATE(UPPER(LEFT(A$2,3)),"@54321")</f>
        <v>JOH@54321</v>
      </c>
      <c r="P50" t="str">
        <f>CONCATENATE(UPPER(LEFT(A$2,3)),"@@54321")</f>
        <v>JOH@@54321</v>
      </c>
      <c r="Q50" t="str">
        <f>CONCATENATE(UPPER(LEFT(A$2,3)),"-54321")</f>
        <v>JOH-54321</v>
      </c>
      <c r="R50" t="str">
        <f>CONCATENATE(UPPER(LEFT(A$2,3)),"#54321")</f>
        <v>JOH#54321</v>
      </c>
      <c r="S50" t="str">
        <f>CONCATENATE(UPPER(LEFT(A$2,3)),"_54321")</f>
        <v>JOH_54321</v>
      </c>
      <c r="T50" t="str">
        <f>CONCATENATE(UPPER(LEFT(A$2,3)),"&amp;54321")</f>
        <v>JOH&amp;54321</v>
      </c>
      <c r="U50" t="str">
        <f>CONCATENATE(UPPER(LEFT(A$2,3)),"^54321")</f>
        <v>JOH^54321</v>
      </c>
      <c r="V50" t="str">
        <f>CONCATENATE(UPPER(A$2),".54321")</f>
        <v>JOHN.54321</v>
      </c>
      <c r="W50" t="str">
        <f>CONCATENATE(UPPER(LEFT(A$2,4)),".54321")</f>
        <v>JOHN.54321</v>
      </c>
      <c r="X50" t="str">
        <f>CONCATENATE(UPPER(LEFT(A$2,3)),".54321")</f>
        <v>JOH.54321</v>
      </c>
    </row>
    <row r="51" spans="1:24" x14ac:dyDescent="0.3">
      <c r="A51" t="str">
        <f>CONCATENATE(LOWER(A$2),"@654321")</f>
        <v>john@654321</v>
      </c>
      <c r="B51" t="str">
        <f>CONCATENATE(LOWER(A$2),"@@654321")</f>
        <v>john@@654321</v>
      </c>
      <c r="C51" t="str">
        <f>CONCATENATE(LOWER(A$2),"-654321")</f>
        <v>john-654321</v>
      </c>
      <c r="D51" t="str">
        <f>CONCATENATE(LOWER(A$2),"#654321")</f>
        <v>john#654321</v>
      </c>
      <c r="E51" t="str">
        <f>CONCATENATE(LOWER(A$2),"_654321")</f>
        <v>john_654321</v>
      </c>
      <c r="F51" t="str">
        <f>CONCATENATE(LOWER(A$2),"&amp;654321")</f>
        <v>john&amp;654321</v>
      </c>
      <c r="G51" t="str">
        <f>CONCATENATE(LOWER(A$2),"^654321")</f>
        <v>john^654321</v>
      </c>
      <c r="H51" t="str">
        <f>CONCATENATE(LOWER(LEFT(A$2,4)),"@654321")</f>
        <v>john@654321</v>
      </c>
      <c r="I51" t="str">
        <f>CONCATENATE(LOWER(LEFT(A$2,4)),"@@654321")</f>
        <v>john@@654321</v>
      </c>
      <c r="J51" t="str">
        <f>CONCATENATE(LOWER(LEFT(A$2,4)),"-654321")</f>
        <v>john-654321</v>
      </c>
      <c r="K51" t="str">
        <f>CONCATENATE(LOWER(LEFT(A$2,4)),"#654321")</f>
        <v>john#654321</v>
      </c>
      <c r="L51" t="str">
        <f>CONCATENATE(LOWER(LEFT(A$2,4)),"_654321")</f>
        <v>john_654321</v>
      </c>
      <c r="M51" t="str">
        <f>CONCATENATE(LOWER(LEFT(A$2,4)),"&amp;654321")</f>
        <v>john&amp;654321</v>
      </c>
      <c r="N51" t="str">
        <f>CONCATENATE(LOWER(LEFT(A$2,4)),"^654321")</f>
        <v>john^654321</v>
      </c>
      <c r="O51" t="str">
        <f>CONCATENATE(LOWER(LEFT(A$2,3)),"@654321")</f>
        <v>joh@654321</v>
      </c>
      <c r="P51" t="str">
        <f>CONCATENATE(LOWER(LEFT(A$2,3)),"@@654321")</f>
        <v>joh@@654321</v>
      </c>
      <c r="Q51" t="str">
        <f>CONCATENATE(LOWER(LEFT(A$2,3)),"-654321")</f>
        <v>joh-654321</v>
      </c>
      <c r="R51" t="str">
        <f>CONCATENATE(LOWER(LEFT(A$2,3)),"#654321")</f>
        <v>joh#654321</v>
      </c>
      <c r="S51" t="str">
        <f>CONCATENATE(LOWER(LEFT(A$2,3)),"_654321")</f>
        <v>joh_654321</v>
      </c>
      <c r="T51" t="str">
        <f>CONCATENATE(LOWER(LEFT(A$2,3)),"&amp;654321")</f>
        <v>joh&amp;654321</v>
      </c>
      <c r="U51" t="str">
        <f>CONCATENATE(LOWER(LEFT(A$2,3)),"^654321")</f>
        <v>joh^654321</v>
      </c>
      <c r="V51" t="str">
        <f>CONCATENATE(LOWER(A$2),".654321")</f>
        <v>john.654321</v>
      </c>
      <c r="W51" t="str">
        <f>CONCATENATE(LOWER(LEFT(A$2,4)),".654321")</f>
        <v>john.654321</v>
      </c>
      <c r="X51" t="str">
        <f>CONCATENATE(LOWER(LEFT(A$2,3)),".654321")</f>
        <v>joh.654321</v>
      </c>
    </row>
    <row r="52" spans="1:24" x14ac:dyDescent="0.3">
      <c r="A52" t="str">
        <f>CONCATENATE(PROPER(A$2),"@654321")</f>
        <v>John@654321</v>
      </c>
      <c r="B52" t="str">
        <f>CONCATENATE(PROPER(A$2),"@@654321")</f>
        <v>John@@654321</v>
      </c>
      <c r="C52" t="str">
        <f>CONCATENATE(PROPER(A$2),"-654321")</f>
        <v>John-654321</v>
      </c>
      <c r="D52" t="str">
        <f>CONCATENATE(PROPER(A$2),"#654321")</f>
        <v>John#654321</v>
      </c>
      <c r="E52" t="str">
        <f>CONCATENATE(PROPER(A$2),"_654321")</f>
        <v>John_654321</v>
      </c>
      <c r="F52" t="str">
        <f>CONCATENATE(PROPER(A$2),"&amp;654321")</f>
        <v>John&amp;654321</v>
      </c>
      <c r="G52" t="str">
        <f>CONCATENATE(PROPER(A$2),"^654321")</f>
        <v>John^654321</v>
      </c>
      <c r="H52" t="str">
        <f>CONCATENATE(PROPER(LEFT(A$2,4)),"@654321")</f>
        <v>John@654321</v>
      </c>
      <c r="I52" t="str">
        <f>CONCATENATE(PROPER(LEFT(A$2,4)),"@@654321")</f>
        <v>John@@654321</v>
      </c>
      <c r="J52" t="str">
        <f>CONCATENATE(PROPER(LEFT(A$2,4)),"-654321")</f>
        <v>John-654321</v>
      </c>
      <c r="K52" t="str">
        <f>CONCATENATE(PROPER(LEFT(A$2,4)),"#654321")</f>
        <v>John#654321</v>
      </c>
      <c r="L52" t="str">
        <f>CONCATENATE(PROPER(LEFT(A$2,4)),"_654321")</f>
        <v>John_654321</v>
      </c>
      <c r="M52" t="str">
        <f>CONCATENATE(PROPER(LEFT(A$2,4)),"&amp;654321")</f>
        <v>John&amp;654321</v>
      </c>
      <c r="N52" t="str">
        <f>CONCATENATE(PROPER(LEFT(A$2,4)),"^654321")</f>
        <v>John^654321</v>
      </c>
      <c r="O52" t="str">
        <f>CONCATENATE(PROPER(LEFT(A$2,3)),"@654321")</f>
        <v>Joh@654321</v>
      </c>
      <c r="P52" t="str">
        <f>CONCATENATE(PROPER(LEFT(A$2,3)),"@@654321")</f>
        <v>Joh@@654321</v>
      </c>
      <c r="Q52" t="str">
        <f>CONCATENATE(PROPER(LEFT(A$2,3)),"-654321")</f>
        <v>Joh-654321</v>
      </c>
      <c r="R52" t="str">
        <f>CONCATENATE(PROPER(LEFT(A$2,3)),"#654321")</f>
        <v>Joh#654321</v>
      </c>
      <c r="S52" t="str">
        <f>CONCATENATE(PROPER(LEFT(A$2,3)),"_654321")</f>
        <v>Joh_654321</v>
      </c>
      <c r="T52" t="str">
        <f>CONCATENATE(PROPER(LEFT(A$2,3)),"&amp;654321")</f>
        <v>Joh&amp;654321</v>
      </c>
      <c r="U52" t="str">
        <f>CONCATENATE(PROPER(LEFT(A$2,3)),"^654321")</f>
        <v>Joh^654321</v>
      </c>
      <c r="V52" t="str">
        <f>CONCATENATE(PROPER(A$2),".654321")</f>
        <v>John.654321</v>
      </c>
      <c r="W52" t="str">
        <f>CONCATENATE(PROPER(LEFT(A$2,4)),".654321")</f>
        <v>John.654321</v>
      </c>
      <c r="X52" t="str">
        <f>CONCATENATE(PROPER(LEFT(A$2,3)),".654321")</f>
        <v>Joh.654321</v>
      </c>
    </row>
    <row r="53" spans="1:24" x14ac:dyDescent="0.3">
      <c r="A53" t="str">
        <f>CONCATENATE(LOWER(LEFT($A$2,1)),UPPER(RIGHT(A$2,LEN(A$2)-1)),"@654321")</f>
        <v>jOHN@654321</v>
      </c>
      <c r="B53" t="str">
        <f>CONCATENATE(LOWER(LEFT($A$2,1)),UPPER(RIGHT($A$2,LEN($A$2)-1)),"@@654321")</f>
        <v>jOHN@@654321</v>
      </c>
      <c r="C53" t="str">
        <f>CONCATENATE(LOWER(LEFT($A$2,1)),UPPER(RIGHT($A$2,LEN($A$2)-1)),"-654321")</f>
        <v>jOHN-654321</v>
      </c>
      <c r="D53" t="str">
        <f>CONCATENATE(LOWER(LEFT($A$2,1)),UPPER(RIGHT($A$2,LEN($A$2)-1)),"#654321")</f>
        <v>jOHN#654321</v>
      </c>
      <c r="E53" t="str">
        <f>CONCATENATE(LOWER(LEFT($A$2,1)),UPPER(RIGHT($A$2,LEN($A$2)-1)),"_654321")</f>
        <v>jOHN_654321</v>
      </c>
      <c r="F53" t="str">
        <f>CONCATENATE(LOWER(LEFT($A$2,1)),UPPER(RIGHT($A$2,LEN($A$2)-1)),"&amp;654321")</f>
        <v>jOHN&amp;654321</v>
      </c>
      <c r="G53" t="str">
        <f>CONCATENATE(LOWER(LEFT($A$2,1)),UPPER(RIGHT($A$2,LEN($A$2)-1)),"^654321")</f>
        <v>jOHN^654321</v>
      </c>
      <c r="H53" t="str">
        <f>CONCATENATE(LOWER(LEFT($A$2,1)),LEFT(UPPER(RIGHT($A$2,LEN($A$2)-1)),3),"@654321")</f>
        <v>jOHN@654321</v>
      </c>
      <c r="I53" t="str">
        <f>CONCATENATE(LOWER(LEFT($A$2,1)),LEFT(UPPER(RIGHT($A$2,LEN($A$2)-1)),3),"@@654321")</f>
        <v>jOHN@@654321</v>
      </c>
      <c r="J53" t="str">
        <f>CONCATENATE(LOWER(LEFT($A$2,1)),LEFT(UPPER(RIGHT($A$2,LEN($A$2)-1)),3),"-654321")</f>
        <v>jOHN-654321</v>
      </c>
      <c r="K53" t="str">
        <f>CONCATENATE(LOWER(LEFT($A$2,1)),LEFT(UPPER(RIGHT($A$2,LEN($A$2)-1)),3),"#654321")</f>
        <v>jOHN#654321</v>
      </c>
      <c r="L53" t="str">
        <f>CONCATENATE(LOWER(LEFT($A$2,1)),LEFT(UPPER(RIGHT($A$2,LEN($A$2)-1)),3),"_654321")</f>
        <v>jOHN_654321</v>
      </c>
      <c r="M53" t="str">
        <f>CONCATENATE(LOWER(LEFT($A$2,1)),LEFT(UPPER(RIGHT($A$2,LEN($A$2)-1)),3),"&amp;654321")</f>
        <v>jOHN&amp;654321</v>
      </c>
      <c r="N53" t="str">
        <f>CONCATENATE(LOWER(LEFT($A$2,1)),LEFT(UPPER(RIGHT($A$2,LEN($A$2)-1)),3),"^654321")</f>
        <v>jOHN^654321</v>
      </c>
      <c r="O53" t="str">
        <f>CONCATENATE(LOWER(LEFT($A$2,1)),LEFT(UPPER(RIGHT($A$2,LEN($A$2)-1)),3),"@654321")</f>
        <v>jOHN@654321</v>
      </c>
      <c r="P53" t="str">
        <f>CONCATENATE(LOWER(LEFT($A$2,1)),LEFT(UPPER(RIGHT($A$2,LEN($A$2)-1)),2),"@@654321")</f>
        <v>jOH@@654321</v>
      </c>
      <c r="Q53" t="str">
        <f>CONCATENATE(LOWER(LEFT($A$2,1)),LEFT(UPPER(RIGHT($A$2,LEN($A$2)-1)),2),"-654321")</f>
        <v>jOH-654321</v>
      </c>
      <c r="R53" t="str">
        <f>CONCATENATE(LOWER(LEFT($A$2,1)),LEFT(UPPER(RIGHT($A$2,LEN($A$2)-1)),2),"#654321")</f>
        <v>jOH#654321</v>
      </c>
      <c r="S53" t="str">
        <f>CONCATENATE(LOWER(LEFT($A$2,1)),LEFT(UPPER(RIGHT($A$2,LEN($A$2)-1)),2),"_654321")</f>
        <v>jOH_654321</v>
      </c>
      <c r="T53" t="str">
        <f>CONCATENATE(LOWER(LEFT($A$2,1)),LEFT(UPPER(RIGHT($A$2,LEN($A$2)-1)),2),"&amp;654321")</f>
        <v>jOH&amp;654321</v>
      </c>
      <c r="U53" t="str">
        <f>CONCATENATE(LOWER(LEFT($A$2,1)),LEFT(UPPER(RIGHT($A$2,LEN($A$2)-1)),2),"^654321")</f>
        <v>jOH^654321</v>
      </c>
      <c r="V53" t="str">
        <f>CONCATENATE(LOWER(LEFT($A$2,1)),UPPER(RIGHT(A$2,LEN(A$2)-1)),".654321")</f>
        <v>jOHN.654321</v>
      </c>
      <c r="W53" t="str">
        <f>CONCATENATE(LOWER(LEFT($A$2,1)),LEFT(UPPER(RIGHT($A$2,LEN($A$2)-1)),3),".654321")</f>
        <v>jOHN.654321</v>
      </c>
      <c r="X53" t="str">
        <f>CONCATENATE(LOWER(LEFT($A$2,1)),LEFT(UPPER(RIGHT($A$2,LEN($A$2)-1)),3),".654321")</f>
        <v>jOHN.654321</v>
      </c>
    </row>
    <row r="54" spans="1:24" x14ac:dyDescent="0.3">
      <c r="A54" t="str">
        <f>CONCATENATE(UPPER(A$2),"@654321")</f>
        <v>JOHN@654321</v>
      </c>
      <c r="B54" t="str">
        <f>CONCATENATE(UPPER(A$2),"@@654321")</f>
        <v>JOHN@@654321</v>
      </c>
      <c r="C54" t="str">
        <f>CONCATENATE(UPPER(A$2),"-654321")</f>
        <v>JOHN-654321</v>
      </c>
      <c r="D54" t="str">
        <f>CONCATENATE(UPPER(A$2),"#654321")</f>
        <v>JOHN#654321</v>
      </c>
      <c r="E54" t="str">
        <f>CONCATENATE(UPPER(A$2),"_654321")</f>
        <v>JOHN_654321</v>
      </c>
      <c r="F54" t="str">
        <f>CONCATENATE(UPPER(A$2),"&amp;654321")</f>
        <v>JOHN&amp;654321</v>
      </c>
      <c r="G54" t="str">
        <f>CONCATENATE(UPPER(A$2),"^654321")</f>
        <v>JOHN^654321</v>
      </c>
      <c r="H54" t="str">
        <f>CONCATENATE(UPPER(LEFT(A$2,4)),"@654321")</f>
        <v>JOHN@654321</v>
      </c>
      <c r="I54" t="str">
        <f>CONCATENATE(UPPER(LEFT(A$2,4)),"@@654321")</f>
        <v>JOHN@@654321</v>
      </c>
      <c r="J54" t="str">
        <f>CONCATENATE(UPPER(LEFT(A$2,4)),"-654321")</f>
        <v>JOHN-654321</v>
      </c>
      <c r="K54" t="str">
        <f>CONCATENATE(UPPER(LEFT(A$2,4)),"#654321")</f>
        <v>JOHN#654321</v>
      </c>
      <c r="L54" t="str">
        <f>CONCATENATE(UPPER(LEFT(A$2,4)),"_654321")</f>
        <v>JOHN_654321</v>
      </c>
      <c r="M54" t="str">
        <f>CONCATENATE(UPPER(LEFT(A$2,4)),"&amp;654321")</f>
        <v>JOHN&amp;654321</v>
      </c>
      <c r="N54" t="str">
        <f>CONCATENATE(UPPER(LEFT(A$2,4)),"^654321")</f>
        <v>JOHN^654321</v>
      </c>
      <c r="O54" t="str">
        <f>CONCATENATE(UPPER(LEFT(A$2,3)),"@654321")</f>
        <v>JOH@654321</v>
      </c>
      <c r="P54" t="str">
        <f>CONCATENATE(UPPER(LEFT(A$2,3)),"@@654321")</f>
        <v>JOH@@654321</v>
      </c>
      <c r="Q54" t="str">
        <f>CONCATENATE(UPPER(LEFT(A$2,3)),"-654321")</f>
        <v>JOH-654321</v>
      </c>
      <c r="R54" t="str">
        <f>CONCATENATE(UPPER(LEFT(A$2,3)),"#654321")</f>
        <v>JOH#654321</v>
      </c>
      <c r="S54" t="str">
        <f>CONCATENATE(UPPER(LEFT(A$2,3)),"_654321")</f>
        <v>JOH_654321</v>
      </c>
      <c r="T54" t="str">
        <f>CONCATENATE(UPPER(LEFT(A$2,3)),"&amp;654321")</f>
        <v>JOH&amp;654321</v>
      </c>
      <c r="U54" t="str">
        <f>CONCATENATE(UPPER(LEFT(A$2,3)),"^654321")</f>
        <v>JOH^654321</v>
      </c>
      <c r="V54" t="str">
        <f>CONCATENATE(UPPER(A$2),".654321")</f>
        <v>JOHN.654321</v>
      </c>
      <c r="W54" t="str">
        <f>CONCATENATE(UPPER(LEFT(A$2,4)),".654321")</f>
        <v>JOHN.654321</v>
      </c>
      <c r="X54" t="str">
        <f>CONCATENATE(UPPER(LEFT(A$2,3)),".654321")</f>
        <v>JOH.654321</v>
      </c>
    </row>
    <row r="55" spans="1:24" x14ac:dyDescent="0.3">
      <c r="A55" t="str">
        <f>CONCATENATE(UPPER(A$2),"@143")</f>
        <v>JOHN@143</v>
      </c>
      <c r="B55" t="str">
        <f>CONCATENATE(UPPER(A$2),"@@143")</f>
        <v>JOHN@@143</v>
      </c>
      <c r="C55" t="str">
        <f>CONCATENATE(UPPER(A$2),"-143")</f>
        <v>JOHN-143</v>
      </c>
      <c r="D55" t="str">
        <f>CONCATENATE(UPPER(A$2),"#143")</f>
        <v>JOHN#143</v>
      </c>
      <c r="E55" t="str">
        <f>CONCATENATE(UPPER(A$2),"_143")</f>
        <v>JOHN_143</v>
      </c>
      <c r="F55" t="str">
        <f>CONCATENATE(UPPER(A$2),"&amp;143")</f>
        <v>JOHN&amp;143</v>
      </c>
      <c r="G55" t="str">
        <f>CONCATENATE(UPPER(A$2),"^143")</f>
        <v>JOHN^143</v>
      </c>
      <c r="H55" t="str">
        <f>CONCATENATE(UPPER(LEFT(A$2,4)),"@143")</f>
        <v>JOHN@143</v>
      </c>
      <c r="I55" t="str">
        <f>CONCATENATE(UPPER(LEFT(A$2,4)),"@@143")</f>
        <v>JOHN@@143</v>
      </c>
      <c r="J55" t="str">
        <f>CONCATENATE(UPPER(LEFT(A$2,4)),"-143")</f>
        <v>JOHN-143</v>
      </c>
      <c r="K55" t="str">
        <f>CONCATENATE(UPPER(LEFT(A$2,4)),"#143")</f>
        <v>JOHN#143</v>
      </c>
      <c r="L55" t="str">
        <f>CONCATENATE(UPPER(LEFT(A$2,4)),"_143")</f>
        <v>JOHN_143</v>
      </c>
      <c r="M55" t="str">
        <f>CONCATENATE(UPPER(LEFT(A$2,4)),"&amp;143")</f>
        <v>JOHN&amp;143</v>
      </c>
      <c r="N55" t="str">
        <f>CONCATENATE(UPPER(LEFT(A$2,4)),"^143")</f>
        <v>JOHN^143</v>
      </c>
      <c r="O55" t="str">
        <f>CONCATENATE(UPPER(LEFT(A$2,3)),"@143")</f>
        <v>JOH@143</v>
      </c>
      <c r="P55" t="str">
        <f>CONCATENATE(UPPER(LEFT(A$2,3)),"@@143")</f>
        <v>JOH@@143</v>
      </c>
      <c r="Q55" t="str">
        <f>CONCATENATE(UPPER(LEFT(A$2,3)),"-143")</f>
        <v>JOH-143</v>
      </c>
      <c r="R55" t="str">
        <f>CONCATENATE(UPPER(LEFT(A$2,3)),"#143")</f>
        <v>JOH#143</v>
      </c>
      <c r="S55" t="str">
        <f>CONCATENATE(UPPER(LEFT(A$2,3)),"_143")</f>
        <v>JOH_143</v>
      </c>
      <c r="T55" t="str">
        <f>CONCATENATE(UPPER(LEFT(A$2,3)),"&amp;143")</f>
        <v>JOH&amp;143</v>
      </c>
      <c r="U55" t="str">
        <f>CONCATENATE(UPPER(LEFT(A$2,3)),"^143")</f>
        <v>JOH^143</v>
      </c>
      <c r="V55" t="str">
        <f>CONCATENATE(UPPER(A$2),".143")</f>
        <v>JOHN.143</v>
      </c>
      <c r="W55" t="str">
        <f>CONCATENATE(UPPER(LEFT(A$2,4)),".143")</f>
        <v>JOHN.143</v>
      </c>
      <c r="X55" t="str">
        <f>CONCATENATE(UPPER(LEFT(A$2,3)),".143")</f>
        <v>JOH.143</v>
      </c>
    </row>
    <row r="56" spans="1:24" x14ac:dyDescent="0.3">
      <c r="A56" t="str">
        <f>CONCATENATE(UPPER(A$2),"@135")</f>
        <v>JOHN@135</v>
      </c>
      <c r="B56" t="str">
        <f>CONCATENATE(UPPER(A$2),"@@135")</f>
        <v>JOHN@@135</v>
      </c>
      <c r="C56" t="str">
        <f>CONCATENATE(UPPER(A$2),"-135")</f>
        <v>JOHN-135</v>
      </c>
      <c r="D56" t="str">
        <f>CONCATENATE(UPPER(A$2),"#135")</f>
        <v>JOHN#135</v>
      </c>
      <c r="E56" t="str">
        <f>CONCATENATE(UPPER(A$2),"_135")</f>
        <v>JOHN_135</v>
      </c>
      <c r="F56" t="str">
        <f>CONCATENATE(UPPER(A$2),"&amp;135")</f>
        <v>JOHN&amp;135</v>
      </c>
      <c r="G56" t="str">
        <f>CONCATENATE(UPPER(A$2),"^135")</f>
        <v>JOHN^135</v>
      </c>
      <c r="H56" t="str">
        <f>CONCATENATE(UPPER(LEFT(A$2,4)),"@135")</f>
        <v>JOHN@135</v>
      </c>
      <c r="I56" t="str">
        <f>CONCATENATE(UPPER(LEFT(A$2,4)),"@@135")</f>
        <v>JOHN@@135</v>
      </c>
      <c r="J56" t="str">
        <f>CONCATENATE(UPPER(LEFT(A$2,4)),"-135")</f>
        <v>JOHN-135</v>
      </c>
      <c r="K56" t="str">
        <f>CONCATENATE(UPPER(LEFT(A$2,4)),"#135")</f>
        <v>JOHN#135</v>
      </c>
      <c r="L56" t="str">
        <f>CONCATENATE(UPPER(LEFT(A$2,4)),"_135")</f>
        <v>JOHN_135</v>
      </c>
      <c r="M56" t="str">
        <f>CONCATENATE(UPPER(LEFT(A$2,4)),"&amp;135")</f>
        <v>JOHN&amp;135</v>
      </c>
      <c r="N56" t="str">
        <f>CONCATENATE(UPPER(LEFT(A$2,4)),"^135")</f>
        <v>JOHN^135</v>
      </c>
      <c r="O56" t="str">
        <f>CONCATENATE(UPPER(LEFT(A$2,3)),"@135")</f>
        <v>JOH@135</v>
      </c>
      <c r="P56" t="str">
        <f>CONCATENATE(UPPER(LEFT(A$2,3)),"@@135")</f>
        <v>JOH@@135</v>
      </c>
      <c r="Q56" t="str">
        <f>CONCATENATE(UPPER(LEFT(A$2,3)),"-135")</f>
        <v>JOH-135</v>
      </c>
      <c r="R56" t="str">
        <f>CONCATENATE(UPPER(LEFT(A$2,3)),"#135")</f>
        <v>JOH#135</v>
      </c>
      <c r="S56" t="str">
        <f>CONCATENATE(UPPER(LEFT(A$2,3)),"_135")</f>
        <v>JOH_135</v>
      </c>
      <c r="T56" t="str">
        <f>CONCATENATE(UPPER(LEFT(A$2,3)),"&amp;135")</f>
        <v>JOH&amp;135</v>
      </c>
      <c r="U56" t="str">
        <f>CONCATENATE(UPPER(LEFT(A$2,3)),"^135")</f>
        <v>JOH^135</v>
      </c>
      <c r="V56" t="str">
        <f>CONCATENATE(UPPER(A$2),".135")</f>
        <v>JOHN.135</v>
      </c>
      <c r="W56" t="str">
        <f>CONCATENATE(UPPER(LEFT(A$2,4)),".135")</f>
        <v>JOHN.135</v>
      </c>
      <c r="X56" t="str">
        <f>CONCATENATE(UPPER(LEFT(A$2,3)),".135")</f>
        <v>JOH.135</v>
      </c>
    </row>
    <row r="57" spans="1:24" x14ac:dyDescent="0.3">
      <c r="A57" t="str">
        <f>CONCATENATE(UPPER(A$2),"@246")</f>
        <v>JOHN@246</v>
      </c>
      <c r="B57" t="str">
        <f>CONCATENATE(UPPER(A$2),"@@246")</f>
        <v>JOHN@@246</v>
      </c>
      <c r="C57" t="str">
        <f>CONCATENATE(UPPER(A$2),"-246")</f>
        <v>JOHN-246</v>
      </c>
      <c r="D57" t="str">
        <f>CONCATENATE(UPPER(A$2),"#246")</f>
        <v>JOHN#246</v>
      </c>
      <c r="E57" t="str">
        <f>CONCATENATE(UPPER(A$2),"_246")</f>
        <v>JOHN_246</v>
      </c>
      <c r="F57" t="str">
        <f>CONCATENATE(UPPER(A$2),"&amp;246")</f>
        <v>JOHN&amp;246</v>
      </c>
      <c r="G57" t="str">
        <f>CONCATENATE(UPPER(A$2),"^246")</f>
        <v>JOHN^246</v>
      </c>
      <c r="H57" t="str">
        <f>CONCATENATE(UPPER(LEFT(A$2,4)),"@246")</f>
        <v>JOHN@246</v>
      </c>
      <c r="I57" t="str">
        <f>CONCATENATE(UPPER(LEFT(A$2,4)),"@@246")</f>
        <v>JOHN@@246</v>
      </c>
      <c r="J57" t="str">
        <f>CONCATENATE(UPPER(LEFT(A$2,4)),"-246")</f>
        <v>JOHN-246</v>
      </c>
      <c r="K57" t="str">
        <f>CONCATENATE(UPPER(LEFT(A$2,4)),"#246")</f>
        <v>JOHN#246</v>
      </c>
      <c r="L57" t="str">
        <f>CONCATENATE(UPPER(LEFT(A$2,4)),"_246")</f>
        <v>JOHN_246</v>
      </c>
      <c r="M57" t="str">
        <f>CONCATENATE(UPPER(LEFT(A$2,4)),"&amp;246")</f>
        <v>JOHN&amp;246</v>
      </c>
      <c r="N57" t="str">
        <f>CONCATENATE(UPPER(LEFT(A$2,4)),"^246")</f>
        <v>JOHN^246</v>
      </c>
      <c r="O57" t="str">
        <f>CONCATENATE(UPPER(LEFT(A$2,3)),"@246")</f>
        <v>JOH@246</v>
      </c>
      <c r="P57" t="str">
        <f>CONCATENATE(UPPER(LEFT(A$2,3)),"@@246")</f>
        <v>JOH@@246</v>
      </c>
      <c r="Q57" t="str">
        <f>CONCATENATE(UPPER(LEFT(A$2,3)),"-246")</f>
        <v>JOH-246</v>
      </c>
      <c r="R57" t="str">
        <f>CONCATENATE(UPPER(LEFT(A$2,3)),"#246")</f>
        <v>JOH#246</v>
      </c>
      <c r="S57" t="str">
        <f>CONCATENATE(UPPER(LEFT(A$2,3)),"_246")</f>
        <v>JOH_246</v>
      </c>
      <c r="T57" t="str">
        <f>CONCATENATE(UPPER(LEFT(A$2,3)),"&amp;246")</f>
        <v>JOH&amp;246</v>
      </c>
      <c r="U57" t="str">
        <f>CONCATENATE(UPPER(LEFT(A$2,3)),"^246")</f>
        <v>JOH^246</v>
      </c>
      <c r="V57" t="str">
        <f>CONCATENATE(UPPER(A$2),".246")</f>
        <v>JOHN.246</v>
      </c>
      <c r="W57" t="str">
        <f>CONCATENATE(UPPER(LEFT(A$2,4)),".246")</f>
        <v>JOHN.246</v>
      </c>
      <c r="X57" t="str">
        <f>CONCATENATE(UPPER(LEFT(A$2,3)),".246")</f>
        <v>JOH.246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Hamid Kaashif</cp:lastModifiedBy>
  <dcterms:created xsi:type="dcterms:W3CDTF">2022-11-25T15:03:30Z</dcterms:created>
  <dcterms:modified xsi:type="dcterms:W3CDTF">2023-06-11T14:09:57Z</dcterms:modified>
</cp:coreProperties>
</file>