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wwad-Master\Jawwad Farid\Documents\My Documents\23-IBA-New-Courses\ITC - Fall '23\Course Packet - Faculty Onboarding\"/>
    </mc:Choice>
  </mc:AlternateContent>
  <xr:revisionPtr revIDLastSave="0" documentId="13_ncr:1_{92D83020-3BF2-4BC0-8ABD-0D432FF85C27}" xr6:coauthVersionLast="47" xr6:coauthVersionMax="47" xr10:uidLastSave="{00000000-0000-0000-0000-000000000000}"/>
  <bookViews>
    <workbookView xWindow="-96" yWindow="-96" windowWidth="23232" windowHeight="12552" xr2:uid="{B5489CDE-10E8-4227-B9A8-12401AD74E2E}"/>
  </bookViews>
  <sheets>
    <sheet name="master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" i="1" l="1"/>
  <c r="AC10" i="1"/>
  <c r="AC11" i="1"/>
  <c r="AC12" i="1"/>
  <c r="AD12" i="1" s="1"/>
  <c r="AC13" i="1"/>
  <c r="AD13" i="1" s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D28" i="1" s="1"/>
  <c r="AC29" i="1"/>
  <c r="AD29" i="1" s="1"/>
  <c r="AC30" i="1"/>
  <c r="AC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9" i="1"/>
  <c r="AD21" i="1" l="1"/>
  <c r="AD16" i="1"/>
  <c r="AD9" i="1"/>
  <c r="AD20" i="1"/>
  <c r="AD11" i="1"/>
  <c r="AD17" i="1"/>
  <c r="AD15" i="1"/>
  <c r="AD30" i="1"/>
  <c r="AD14" i="1"/>
  <c r="AD27" i="1"/>
  <c r="AD10" i="1"/>
  <c r="AD25" i="1"/>
  <c r="AD26" i="1"/>
  <c r="AD24" i="1"/>
  <c r="AD22" i="1"/>
  <c r="AD19" i="1"/>
  <c r="AD18" i="1"/>
  <c r="N33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10" i="1"/>
  <c r="X30" i="1"/>
  <c r="V30" i="1"/>
  <c r="U30" i="1"/>
  <c r="T30" i="1"/>
  <c r="A30" i="1"/>
  <c r="X29" i="1"/>
  <c r="V29" i="1"/>
  <c r="U29" i="1"/>
  <c r="T29" i="1"/>
  <c r="A29" i="1"/>
  <c r="X28" i="1"/>
  <c r="V28" i="1"/>
  <c r="W28" i="1" s="1"/>
  <c r="U28" i="1"/>
  <c r="T28" i="1"/>
  <c r="A28" i="1"/>
  <c r="X27" i="1"/>
  <c r="V27" i="1"/>
  <c r="W27" i="1" s="1"/>
  <c r="U27" i="1"/>
  <c r="T27" i="1"/>
  <c r="A27" i="1"/>
  <c r="T26" i="1"/>
  <c r="R26" i="1"/>
  <c r="U26" i="1" s="1"/>
  <c r="Q26" i="1"/>
  <c r="V26" i="1" s="1"/>
  <c r="W26" i="1" s="1"/>
  <c r="P26" i="1"/>
  <c r="X26" i="1" s="1"/>
  <c r="O26" i="1"/>
  <c r="A26" i="1"/>
  <c r="T25" i="1"/>
  <c r="R25" i="1"/>
  <c r="U25" i="1" s="1"/>
  <c r="Q25" i="1"/>
  <c r="V25" i="1" s="1"/>
  <c r="W25" i="1" s="1"/>
  <c r="P25" i="1"/>
  <c r="X25" i="1" s="1"/>
  <c r="O25" i="1"/>
  <c r="A25" i="1"/>
  <c r="T24" i="1"/>
  <c r="R24" i="1"/>
  <c r="U24" i="1" s="1"/>
  <c r="Q24" i="1"/>
  <c r="V24" i="1" s="1"/>
  <c r="W24" i="1" s="1"/>
  <c r="P24" i="1"/>
  <c r="X24" i="1" s="1"/>
  <c r="O24" i="1"/>
  <c r="A24" i="1"/>
  <c r="N23" i="1"/>
  <c r="P23" i="1" s="1"/>
  <c r="X23" i="1" s="1"/>
  <c r="M23" i="1"/>
  <c r="O23" i="1" s="1"/>
  <c r="J23" i="1"/>
  <c r="L23" i="1" s="1"/>
  <c r="AD23" i="1" s="1"/>
  <c r="I23" i="1"/>
  <c r="T23" i="1" s="1"/>
  <c r="A23" i="1"/>
  <c r="T22" i="1"/>
  <c r="R22" i="1"/>
  <c r="U22" i="1" s="1"/>
  <c r="Q22" i="1"/>
  <c r="V22" i="1" s="1"/>
  <c r="W22" i="1" s="1"/>
  <c r="P22" i="1"/>
  <c r="X22" i="1" s="1"/>
  <c r="O22" i="1"/>
  <c r="A22" i="1"/>
  <c r="T21" i="1"/>
  <c r="R21" i="1"/>
  <c r="U21" i="1" s="1"/>
  <c r="Q21" i="1"/>
  <c r="V21" i="1" s="1"/>
  <c r="W21" i="1" s="1"/>
  <c r="P21" i="1"/>
  <c r="X21" i="1" s="1"/>
  <c r="O21" i="1"/>
  <c r="A21" i="1"/>
  <c r="T20" i="1"/>
  <c r="R20" i="1"/>
  <c r="U20" i="1" s="1"/>
  <c r="Q20" i="1"/>
  <c r="V20" i="1" s="1"/>
  <c r="W20" i="1" s="1"/>
  <c r="P20" i="1"/>
  <c r="X20" i="1" s="1"/>
  <c r="O20" i="1"/>
  <c r="A20" i="1"/>
  <c r="T19" i="1"/>
  <c r="R19" i="1"/>
  <c r="U19" i="1" s="1"/>
  <c r="Q19" i="1"/>
  <c r="V19" i="1" s="1"/>
  <c r="W19" i="1" s="1"/>
  <c r="P19" i="1"/>
  <c r="X19" i="1" s="1"/>
  <c r="O19" i="1"/>
  <c r="A19" i="1"/>
  <c r="T18" i="1"/>
  <c r="R18" i="1"/>
  <c r="U18" i="1" s="1"/>
  <c r="Q18" i="1"/>
  <c r="V18" i="1" s="1"/>
  <c r="W18" i="1" s="1"/>
  <c r="P18" i="1"/>
  <c r="X18" i="1" s="1"/>
  <c r="O18" i="1"/>
  <c r="A18" i="1"/>
  <c r="T17" i="1"/>
  <c r="R17" i="1"/>
  <c r="U17" i="1" s="1"/>
  <c r="Q17" i="1"/>
  <c r="V17" i="1" s="1"/>
  <c r="W17" i="1" s="1"/>
  <c r="P17" i="1"/>
  <c r="X17" i="1" s="1"/>
  <c r="O17" i="1"/>
  <c r="A17" i="1"/>
  <c r="T16" i="1"/>
  <c r="R16" i="1"/>
  <c r="U16" i="1" s="1"/>
  <c r="Q16" i="1"/>
  <c r="V16" i="1" s="1"/>
  <c r="W16" i="1" s="1"/>
  <c r="P16" i="1"/>
  <c r="X16" i="1" s="1"/>
  <c r="O16" i="1"/>
  <c r="A16" i="1"/>
  <c r="X15" i="1"/>
  <c r="V15" i="1"/>
  <c r="W15" i="1" s="1"/>
  <c r="U15" i="1"/>
  <c r="T15" i="1"/>
  <c r="A15" i="1"/>
  <c r="X14" i="1"/>
  <c r="V14" i="1"/>
  <c r="W14" i="1" s="1"/>
  <c r="U14" i="1"/>
  <c r="T14" i="1"/>
  <c r="A14" i="1"/>
  <c r="X13" i="1"/>
  <c r="V13" i="1"/>
  <c r="W13" i="1" s="1"/>
  <c r="U13" i="1"/>
  <c r="T13" i="1"/>
  <c r="A13" i="1"/>
  <c r="X12" i="1"/>
  <c r="V12" i="1"/>
  <c r="W12" i="1" s="1"/>
  <c r="U12" i="1"/>
  <c r="T12" i="1"/>
  <c r="A12" i="1"/>
  <c r="X11" i="1"/>
  <c r="V11" i="1"/>
  <c r="U11" i="1"/>
  <c r="T11" i="1"/>
  <c r="A11" i="1"/>
  <c r="X10" i="1"/>
  <c r="V10" i="1"/>
  <c r="W10" i="1" s="1"/>
  <c r="U10" i="1"/>
  <c r="T10" i="1"/>
  <c r="A10" i="1"/>
  <c r="X9" i="1"/>
  <c r="V9" i="1"/>
  <c r="W9" i="1" s="1"/>
  <c r="U9" i="1"/>
  <c r="T9" i="1"/>
  <c r="A9" i="1"/>
  <c r="Y18" i="1" l="1"/>
  <c r="AE16" i="1"/>
  <c r="AE22" i="1"/>
  <c r="AE17" i="1"/>
  <c r="AE14" i="1"/>
  <c r="AE15" i="1"/>
  <c r="AE26" i="1"/>
  <c r="AE28" i="1"/>
  <c r="AE25" i="1"/>
  <c r="AE24" i="1"/>
  <c r="AE21" i="1"/>
  <c r="AE20" i="1"/>
  <c r="AE13" i="1"/>
  <c r="Z30" i="1"/>
  <c r="W30" i="1"/>
  <c r="AE30" i="1" s="1"/>
  <c r="AE9" i="1"/>
  <c r="AE19" i="1"/>
  <c r="Y24" i="1"/>
  <c r="AE27" i="1"/>
  <c r="AE12" i="1"/>
  <c r="AE10" i="1"/>
  <c r="Z11" i="1"/>
  <c r="W11" i="1"/>
  <c r="AE11" i="1" s="1"/>
  <c r="AE18" i="1"/>
  <c r="Z29" i="1"/>
  <c r="W29" i="1"/>
  <c r="AE29" i="1" s="1"/>
  <c r="Z22" i="1"/>
  <c r="Y19" i="1"/>
  <c r="Y17" i="1"/>
  <c r="Y22" i="1"/>
  <c r="Y28" i="1"/>
  <c r="Y25" i="1"/>
  <c r="Z28" i="1"/>
  <c r="Y12" i="1"/>
  <c r="Z15" i="1"/>
  <c r="Y20" i="1"/>
  <c r="Y15" i="1"/>
  <c r="Z18" i="1"/>
  <c r="Y21" i="1"/>
  <c r="Y30" i="1"/>
  <c r="Z12" i="1"/>
  <c r="Y23" i="1"/>
  <c r="Y16" i="1"/>
  <c r="Y29" i="1"/>
  <c r="Y13" i="1"/>
  <c r="Y10" i="1"/>
  <c r="Z16" i="1"/>
  <c r="Z13" i="1"/>
  <c r="Z10" i="1"/>
  <c r="Y26" i="1"/>
  <c r="Y11" i="1"/>
  <c r="Y27" i="1"/>
  <c r="Y14" i="1"/>
  <c r="Z19" i="1"/>
  <c r="Z14" i="1"/>
  <c r="Z17" i="1"/>
  <c r="Z27" i="1"/>
  <c r="Z20" i="1"/>
  <c r="Z21" i="1"/>
  <c r="Z25" i="1"/>
  <c r="Z26" i="1"/>
  <c r="Q23" i="1"/>
  <c r="V23" i="1" s="1"/>
  <c r="W23" i="1" s="1"/>
  <c r="AE23" i="1" s="1"/>
  <c r="R23" i="1"/>
  <c r="U23" i="1" s="1"/>
  <c r="Z23" i="1" l="1"/>
  <c r="Z24" i="1"/>
</calcChain>
</file>

<file path=xl/sharedStrings.xml><?xml version="1.0" encoding="utf-8"?>
<sst xmlns="http://schemas.openxmlformats.org/spreadsheetml/2006/main" count="113" uniqueCount="73">
  <si>
    <t>Series</t>
  </si>
  <si>
    <t>Year</t>
  </si>
  <si>
    <t>Qtr</t>
  </si>
  <si>
    <t>POS_Count</t>
  </si>
  <si>
    <t>Ibanking_Users</t>
  </si>
  <si>
    <t>Mbanking_Users</t>
  </si>
  <si>
    <t>Ecomm_Merchants</t>
  </si>
  <si>
    <t>Ecomm_Value</t>
  </si>
  <si>
    <t>Ecomm_Volume</t>
  </si>
  <si>
    <t>Ibanking_Value</t>
  </si>
  <si>
    <t>Mbanking_Value</t>
  </si>
  <si>
    <t>Ibanking_Value_User</t>
  </si>
  <si>
    <t>Mbanking_Value_User</t>
  </si>
  <si>
    <t>Ecomm_Value_Txn</t>
  </si>
  <si>
    <t>Ecomm_Value_Merchant</t>
  </si>
  <si>
    <t>USD_PKR</t>
  </si>
  <si>
    <t>ECVal_USD_T</t>
  </si>
  <si>
    <t>EC_Merch_Val_US</t>
  </si>
  <si>
    <t>EC_Basket_User_US</t>
  </si>
  <si>
    <t>Mbanking_Value_User_US</t>
  </si>
  <si>
    <t>EC_Val_Growth</t>
  </si>
  <si>
    <t>$ denominated</t>
  </si>
  <si>
    <t>$denominated</t>
  </si>
  <si>
    <t>Mobile Banking</t>
  </si>
  <si>
    <t>Merchant</t>
  </si>
  <si>
    <t>Year-Q</t>
  </si>
  <si>
    <t>EC_Basket_Growth_$</t>
  </si>
  <si>
    <t>MB_User Growth</t>
  </si>
  <si>
    <t>EC_Merchant_Growth</t>
  </si>
  <si>
    <t>Ecommerce_customers</t>
  </si>
  <si>
    <t>PKR Billion</t>
  </si>
  <si>
    <t>Million</t>
  </si>
  <si>
    <t>Avg_Ecomm_Txns</t>
  </si>
  <si>
    <t>Estimated</t>
  </si>
  <si>
    <t>Unique customers</t>
  </si>
  <si>
    <t>EC - MB Users</t>
  </si>
  <si>
    <t>EC - MB - Value</t>
  </si>
  <si>
    <t>EC_User_Quarter_Value_$</t>
  </si>
  <si>
    <t>MB-Unique Users</t>
  </si>
  <si>
    <t>2 mobile banking accounts</t>
  </si>
  <si>
    <t>per user</t>
  </si>
  <si>
    <t>Orders per quarter</t>
  </si>
  <si>
    <t>Year and Quarter - Identifier</t>
  </si>
  <si>
    <t>Sequence number</t>
  </si>
  <si>
    <t>Year of reporting</t>
  </si>
  <si>
    <t>Quarter of reporting</t>
  </si>
  <si>
    <t>Point of sale terminal deployed by banks in Pakistan</t>
  </si>
  <si>
    <t>Total aggregated internet banking users</t>
  </si>
  <si>
    <t>Total aggregated mobile banking users</t>
  </si>
  <si>
    <t>Ecommerce value reported in reporting quarter</t>
  </si>
  <si>
    <t>Ecommerce merchants registered with banks. Use Internet Payment Gateway (IPG)</t>
  </si>
  <si>
    <t>Ecommerce transactions reported in reporting quarter</t>
  </si>
  <si>
    <t>Average ecommerce transaction size (Value / transactions)</t>
  </si>
  <si>
    <t>Estimated Ecommerce customers. Assumption derived number</t>
  </si>
  <si>
    <t>Mobile banking value transactions using mobile banking platforms in PKR</t>
  </si>
  <si>
    <t>Internet banking value transacted using internet banking platforms in PKR</t>
  </si>
  <si>
    <t>Internet banking value transacted per user in PKR</t>
  </si>
  <si>
    <t>Mobile banking value tranacted per user in PKR</t>
  </si>
  <si>
    <t>Average ecommerce value transacted by user in PKR</t>
  </si>
  <si>
    <t>Average ecommerce value transacted by a merchant (cummalative sales in reporting quarter)  in PKR</t>
  </si>
  <si>
    <t>Average USD_PKR rate applicable for conversion on transactions in the quarter</t>
  </si>
  <si>
    <t>USD Equivalent - Ecommerce value transacted per user</t>
  </si>
  <si>
    <t>USD Equivalent - Ecommerce value transacted per merchant</t>
  </si>
  <si>
    <t>USD Equivalent - Ecommerce value per transaction</t>
  </si>
  <si>
    <t>USD Equivalent - Ecommerce value per user in reporting quarter</t>
  </si>
  <si>
    <t>USD Equivalent - Mobile banking user - average value transacted</t>
  </si>
  <si>
    <t>Ecommerce user value growth</t>
  </si>
  <si>
    <t>Ecommerce basket value rwoth</t>
  </si>
  <si>
    <t>Ecommerce merchant growth</t>
  </si>
  <si>
    <t>Ecommerce user growth</t>
  </si>
  <si>
    <t>Mobile banking uniquer users</t>
  </si>
  <si>
    <t>Eobile banking  mbr users</t>
  </si>
  <si>
    <t>Mobile Banking minus ecommerce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</si>
</sst>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"/>
      <color rgb="FF2E292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2" borderId="0" xfId="1" applyNumberFormat="1" applyFont="1" applyFill="1" applyBorder="1"/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165" fontId="1" fillId="0" borderId="2" xfId="1" applyNumberFormat="1" applyFont="1" applyFill="1" applyBorder="1"/>
    <xf numFmtId="165" fontId="1" fillId="0" borderId="3" xfId="1" applyNumberFormat="1" applyFont="1" applyFill="1" applyBorder="1"/>
    <xf numFmtId="0" fontId="0" fillId="0" borderId="4" xfId="0" applyBorder="1"/>
    <xf numFmtId="3" fontId="2" fillId="0" borderId="0" xfId="0" applyNumberFormat="1" applyFont="1"/>
    <xf numFmtId="0" fontId="0" fillId="0" borderId="5" xfId="0" applyBorder="1"/>
    <xf numFmtId="0" fontId="0" fillId="0" borderId="3" xfId="0" applyBorder="1"/>
    <xf numFmtId="3" fontId="0" fillId="0" borderId="3" xfId="0" applyNumberFormat="1" applyBorder="1"/>
    <xf numFmtId="165" fontId="2" fillId="0" borderId="0" xfId="1" applyNumberFormat="1" applyFont="1"/>
    <xf numFmtId="0" fontId="0" fillId="0" borderId="7" xfId="0" applyBorder="1"/>
    <xf numFmtId="0" fontId="0" fillId="0" borderId="8" xfId="0" applyBorder="1"/>
    <xf numFmtId="165" fontId="1" fillId="0" borderId="8" xfId="1" applyNumberFormat="1" applyFont="1" applyFill="1" applyBorder="1"/>
    <xf numFmtId="0" fontId="0" fillId="0" borderId="9" xfId="0" applyBorder="1"/>
    <xf numFmtId="0" fontId="0" fillId="0" borderId="10" xfId="0" applyBorder="1"/>
    <xf numFmtId="165" fontId="0" fillId="0" borderId="0" xfId="1" applyNumberFormat="1" applyFont="1"/>
    <xf numFmtId="165" fontId="1" fillId="0" borderId="10" xfId="1" applyNumberFormat="1" applyFont="1" applyFill="1" applyBorder="1"/>
    <xf numFmtId="0" fontId="3" fillId="0" borderId="0" xfId="0" applyFont="1"/>
    <xf numFmtId="9" fontId="0" fillId="0" borderId="6" xfId="2" applyFont="1" applyBorder="1"/>
    <xf numFmtId="9" fontId="0" fillId="0" borderId="0" xfId="2" applyFont="1"/>
    <xf numFmtId="165" fontId="0" fillId="0" borderId="0" xfId="0" applyNumberFormat="1"/>
    <xf numFmtId="165" fontId="0" fillId="0" borderId="2" xfId="1" applyNumberFormat="1" applyFont="1" applyBorder="1"/>
    <xf numFmtId="0" fontId="2" fillId="0" borderId="0" xfId="0" applyFont="1" applyAlignment="1">
      <alignment horizontal="center"/>
    </xf>
    <xf numFmtId="165" fontId="2" fillId="2" borderId="0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Ecommerce Merchants. Value per</a:t>
            </a:r>
            <a:r>
              <a:rPr lang="en-US" b="1" baseline="0"/>
              <a:t> merchant and Total Ecommernce GMV in USD by quarter</a:t>
            </a:r>
          </a:p>
          <a:p>
            <a:pPr>
              <a:defRPr b="1"/>
            </a:pPr>
            <a:r>
              <a:rPr lang="en-US" b="1" baseline="0"/>
              <a:t>FinanceTrainingCourse.com</a:t>
            </a:r>
          </a:p>
          <a:p>
            <a:pPr>
              <a:defRPr b="1"/>
            </a:pPr>
            <a:r>
              <a:rPr lang="en-US" b="1" baseline="0"/>
              <a:t>Source: SBP Payment Systems Report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 table'!$H$8</c:f>
              <c:strCache>
                <c:ptCount val="1"/>
                <c:pt idx="0">
                  <c:v> Ecomm_Merchants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'master table'!$A$9:$A$30</c:f>
              <c:strCache>
                <c:ptCount val="22"/>
                <c:pt idx="0">
                  <c:v>2017-4</c:v>
                </c:pt>
                <c:pt idx="1">
                  <c:v>2018-1</c:v>
                </c:pt>
                <c:pt idx="2">
                  <c:v>2018-2</c:v>
                </c:pt>
                <c:pt idx="3">
                  <c:v>2018-3</c:v>
                </c:pt>
                <c:pt idx="4">
                  <c:v>2018-4</c:v>
                </c:pt>
                <c:pt idx="5">
                  <c:v>2019-1</c:v>
                </c:pt>
                <c:pt idx="6">
                  <c:v>2019-2</c:v>
                </c:pt>
                <c:pt idx="7">
                  <c:v>2019-3</c:v>
                </c:pt>
                <c:pt idx="8">
                  <c:v>2019-4</c:v>
                </c:pt>
                <c:pt idx="9">
                  <c:v>2020-1</c:v>
                </c:pt>
                <c:pt idx="10">
                  <c:v>2020-2</c:v>
                </c:pt>
                <c:pt idx="11">
                  <c:v>2020-3</c:v>
                </c:pt>
                <c:pt idx="12">
                  <c:v>2020-4</c:v>
                </c:pt>
                <c:pt idx="13">
                  <c:v>2021-1</c:v>
                </c:pt>
                <c:pt idx="14">
                  <c:v>2021-2</c:v>
                </c:pt>
                <c:pt idx="15">
                  <c:v>2021-3</c:v>
                </c:pt>
                <c:pt idx="16">
                  <c:v>2021-4</c:v>
                </c:pt>
                <c:pt idx="17">
                  <c:v>2022-1</c:v>
                </c:pt>
                <c:pt idx="18">
                  <c:v>2022-2</c:v>
                </c:pt>
                <c:pt idx="19">
                  <c:v>2022-3</c:v>
                </c:pt>
                <c:pt idx="20">
                  <c:v>2022-4</c:v>
                </c:pt>
                <c:pt idx="21">
                  <c:v>2023-1</c:v>
                </c:pt>
              </c:strCache>
            </c:strRef>
          </c:cat>
          <c:val>
            <c:numRef>
              <c:f>'master table'!$H$9:$H$30</c:f>
              <c:numCache>
                <c:formatCode>#,##0</c:formatCode>
                <c:ptCount val="22"/>
                <c:pt idx="0">
                  <c:v>571</c:v>
                </c:pt>
                <c:pt idx="1">
                  <c:v>812</c:v>
                </c:pt>
                <c:pt idx="2">
                  <c:v>1094</c:v>
                </c:pt>
                <c:pt idx="3">
                  <c:v>1242</c:v>
                </c:pt>
                <c:pt idx="4">
                  <c:v>1186</c:v>
                </c:pt>
                <c:pt idx="5">
                  <c:v>1398</c:v>
                </c:pt>
                <c:pt idx="6">
                  <c:v>1307</c:v>
                </c:pt>
                <c:pt idx="7" formatCode="_(* #,##0_);_(* \(#,##0\);_(* &quot;-&quot;??_);_(@_)">
                  <c:v>1410</c:v>
                </c:pt>
                <c:pt idx="8" formatCode="_(* #,##0_);_(* \(#,##0\);_(* &quot;-&quot;??_);_(@_)">
                  <c:v>1481</c:v>
                </c:pt>
                <c:pt idx="9" formatCode="_(* #,##0_);_(* \(#,##0\);_(* &quot;-&quot;??_);_(@_)">
                  <c:v>1559</c:v>
                </c:pt>
                <c:pt idx="10" formatCode="_(* #,##0_);_(* \(#,##0\);_(* &quot;-&quot;??_);_(@_)">
                  <c:v>1707</c:v>
                </c:pt>
                <c:pt idx="11" formatCode="_(* #,##0_);_(* \(#,##0\);_(* &quot;-&quot;??_);_(@_)">
                  <c:v>2164</c:v>
                </c:pt>
                <c:pt idx="12" formatCode="_(* #,##0_);_(* \(#,##0\);_(* &quot;-&quot;??_);_(@_)">
                  <c:v>2411</c:v>
                </c:pt>
                <c:pt idx="13" formatCode="_(* #,##0_);_(* \(#,##0\);_(* &quot;-&quot;??_);_(@_)">
                  <c:v>2523</c:v>
                </c:pt>
                <c:pt idx="14" formatCode="_(* #,##0_);_(* \(#,##0\);_(* &quot;-&quot;??_);_(@_)">
                  <c:v>3003</c:v>
                </c:pt>
                <c:pt idx="15" formatCode="_(* #,##0_);_(* \(#,##0\);_(* &quot;-&quot;??_);_(@_)">
                  <c:v>2993</c:v>
                </c:pt>
                <c:pt idx="16" formatCode="_(* #,##0_);_(* \(#,##0\);_(* &quot;-&quot;??_);_(@_)">
                  <c:v>3968</c:v>
                </c:pt>
                <c:pt idx="17" formatCode="_(* #,##0_);_(* \(#,##0\);_(* &quot;-&quot;??_);_(@_)">
                  <c:v>4445</c:v>
                </c:pt>
                <c:pt idx="18" formatCode="_(* #,##0_);_(* \(#,##0\);_(* &quot;-&quot;??_);_(@_)">
                  <c:v>4887</c:v>
                </c:pt>
                <c:pt idx="19" formatCode="_(* #,##0_);_(* \(#,##0\);_(* &quot;-&quot;??_);_(@_)">
                  <c:v>5429</c:v>
                </c:pt>
                <c:pt idx="20" formatCode="_(* #,##0_);_(* \(#,##0\);_(* &quot;-&quot;??_);_(@_)">
                  <c:v>5954</c:v>
                </c:pt>
                <c:pt idx="21" formatCode="_(* #,##0_);_(* \(#,##0\);_(* &quot;-&quot;??_);_(@_)">
                  <c:v>6562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C-427B-9211-8BAC3D770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681055"/>
        <c:axId val="1899672895"/>
      </c:barChart>
      <c:lineChart>
        <c:grouping val="standard"/>
        <c:varyColors val="0"/>
        <c:ser>
          <c:idx val="2"/>
          <c:order val="2"/>
          <c:tx>
            <c:strRef>
              <c:f>'master table'!$U$8</c:f>
              <c:strCache>
                <c:ptCount val="1"/>
                <c:pt idx="0">
                  <c:v> EC_Merch_Val_US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'master table'!$U$9:$U$30</c:f>
              <c:numCache>
                <c:formatCode>_(* #,##0_);_(* \(#,##0\);_(* "-"??_);_(@_)</c:formatCode>
                <c:ptCount val="22"/>
                <c:pt idx="0">
                  <c:v>72419.596712484577</c:v>
                </c:pt>
                <c:pt idx="1">
                  <c:v>48704.153452060462</c:v>
                </c:pt>
                <c:pt idx="2">
                  <c:v>39943.061605476782</c:v>
                </c:pt>
                <c:pt idx="3">
                  <c:v>37083.436874192608</c:v>
                </c:pt>
                <c:pt idx="4">
                  <c:v>43981.908858597897</c:v>
                </c:pt>
                <c:pt idx="5">
                  <c:v>29157.53643332488</c:v>
                </c:pt>
                <c:pt idx="6">
                  <c:v>40013.544740791709</c:v>
                </c:pt>
                <c:pt idx="7">
                  <c:v>36210.605269411157</c:v>
                </c:pt>
                <c:pt idx="8">
                  <c:v>44255.088324922544</c:v>
                </c:pt>
                <c:pt idx="9">
                  <c:v>29193.742742860155</c:v>
                </c:pt>
                <c:pt idx="10">
                  <c:v>33663.433546763481</c:v>
                </c:pt>
                <c:pt idx="11">
                  <c:v>32908.384330113768</c:v>
                </c:pt>
                <c:pt idx="12">
                  <c:v>38674.099833342414</c:v>
                </c:pt>
                <c:pt idx="13">
                  <c:v>38219.417434276947</c:v>
                </c:pt>
                <c:pt idx="14">
                  <c:v>39688.683519508428</c:v>
                </c:pt>
                <c:pt idx="15">
                  <c:v>45302.175218293713</c:v>
                </c:pt>
                <c:pt idx="16">
                  <c:v>38541.05734090483</c:v>
                </c:pt>
                <c:pt idx="17">
                  <c:v>34170.870971630648</c:v>
                </c:pt>
                <c:pt idx="18">
                  <c:v>31535.131440523717</c:v>
                </c:pt>
                <c:pt idx="19">
                  <c:v>27571.467668703215</c:v>
                </c:pt>
                <c:pt idx="20">
                  <c:v>25750.258985210457</c:v>
                </c:pt>
                <c:pt idx="21">
                  <c:v>21369.991627167215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C-427B-9211-8BAC3D770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681055"/>
        <c:axId val="1899672895"/>
      </c:lineChart>
      <c:lineChart>
        <c:grouping val="standard"/>
        <c:varyColors val="0"/>
        <c:ser>
          <c:idx val="1"/>
          <c:order val="1"/>
          <c:tx>
            <c:strRef>
              <c:f>'master table'!$T$8</c:f>
              <c:strCache>
                <c:ptCount val="1"/>
                <c:pt idx="0">
                  <c:v> ECVal_USD_T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'master table'!$T$9:$T$30</c:f>
              <c:numCache>
                <c:formatCode>_(* #,##0_);_(* \(#,##0\);_(* "-"??_);_(@_)</c:formatCode>
                <c:ptCount val="22"/>
                <c:pt idx="0">
                  <c:v>41351589.722828694</c:v>
                </c:pt>
                <c:pt idx="1">
                  <c:v>39547772.60307309</c:v>
                </c:pt>
                <c:pt idx="2">
                  <c:v>43697709.3963916</c:v>
                </c:pt>
                <c:pt idx="3">
                  <c:v>46057628.597747222</c:v>
                </c:pt>
                <c:pt idx="4">
                  <c:v>52162543.906297103</c:v>
                </c:pt>
                <c:pt idx="5">
                  <c:v>40762235.93378818</c:v>
                </c:pt>
                <c:pt idx="6">
                  <c:v>52297702.976214759</c:v>
                </c:pt>
                <c:pt idx="7">
                  <c:v>51056953.429869726</c:v>
                </c:pt>
                <c:pt idx="8">
                  <c:v>65541785.809210293</c:v>
                </c:pt>
                <c:pt idx="9">
                  <c:v>45513044.93611899</c:v>
                </c:pt>
                <c:pt idx="10">
                  <c:v>57463481.064325258</c:v>
                </c:pt>
                <c:pt idx="11">
                  <c:v>71213743.690366194</c:v>
                </c:pt>
                <c:pt idx="12">
                  <c:v>93243254.698188558</c:v>
                </c:pt>
                <c:pt idx="13">
                  <c:v>96427590.186680734</c:v>
                </c:pt>
                <c:pt idx="14">
                  <c:v>119185116.60908383</c:v>
                </c:pt>
                <c:pt idx="15">
                  <c:v>135589410.42835307</c:v>
                </c:pt>
                <c:pt idx="16">
                  <c:v>152930915.52871037</c:v>
                </c:pt>
                <c:pt idx="17">
                  <c:v>151889521.46889821</c:v>
                </c:pt>
                <c:pt idx="18">
                  <c:v>154112187.34983942</c:v>
                </c:pt>
                <c:pt idx="19">
                  <c:v>149685497.97338974</c:v>
                </c:pt>
                <c:pt idx="20">
                  <c:v>153317041.99794307</c:v>
                </c:pt>
                <c:pt idx="21">
                  <c:v>140229885.05747128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C-427B-9211-8BAC3D770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981023"/>
        <c:axId val="1303961343"/>
      </c:lineChart>
      <c:catAx>
        <c:axId val="189968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9672895"/>
        <c:crosses val="autoZero"/>
        <c:auto val="1"/>
        <c:lblAlgn val="ctr"/>
        <c:lblOffset val="100"/>
        <c:noMultiLvlLbl val="0"/>
      </c:catAx>
      <c:valAx>
        <c:axId val="18996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9681055"/>
        <c:crosses val="autoZero"/>
        <c:crossBetween val="between"/>
      </c:valAx>
      <c:valAx>
        <c:axId val="1303961343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03981023"/>
        <c:crosses val="max"/>
        <c:crossBetween val="between"/>
      </c:valAx>
      <c:catAx>
        <c:axId val="1303981023"/>
        <c:scaling>
          <c:orientation val="minMax"/>
        </c:scaling>
        <c:delete val="1"/>
        <c:axPos val="b"/>
        <c:majorTickMark val="out"/>
        <c:minorTickMark val="none"/>
        <c:tickLblPos val="nextTo"/>
        <c:crossAx val="1303961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ecommerce users and mobile banking users average spend per quarter</a:t>
            </a:r>
          </a:p>
          <a:p>
            <a:pPr>
              <a:defRPr/>
            </a:pPr>
            <a:r>
              <a:rPr lang="en-US"/>
              <a:t>2017-2023. FinanceTrainingCourse.com</a:t>
            </a:r>
          </a:p>
          <a:p>
            <a:pPr>
              <a:defRPr/>
            </a:pPr>
            <a:r>
              <a:rPr lang="en-US"/>
              <a:t>Source: SBP Payment Systems Report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'master table'!$AE$8</c:f>
              <c:strCache>
                <c:ptCount val="1"/>
                <c:pt idx="0">
                  <c:v> EC - MB - Value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'master table'!$A$9:$A$30</c:f>
              <c:strCache>
                <c:ptCount val="22"/>
                <c:pt idx="0">
                  <c:v>2017-4</c:v>
                </c:pt>
                <c:pt idx="1">
                  <c:v>2018-1</c:v>
                </c:pt>
                <c:pt idx="2">
                  <c:v>2018-2</c:v>
                </c:pt>
                <c:pt idx="3">
                  <c:v>2018-3</c:v>
                </c:pt>
                <c:pt idx="4">
                  <c:v>2018-4</c:v>
                </c:pt>
                <c:pt idx="5">
                  <c:v>2019-1</c:v>
                </c:pt>
                <c:pt idx="6">
                  <c:v>2019-2</c:v>
                </c:pt>
                <c:pt idx="7">
                  <c:v>2019-3</c:v>
                </c:pt>
                <c:pt idx="8">
                  <c:v>2019-4</c:v>
                </c:pt>
                <c:pt idx="9">
                  <c:v>2020-1</c:v>
                </c:pt>
                <c:pt idx="10">
                  <c:v>2020-2</c:v>
                </c:pt>
                <c:pt idx="11">
                  <c:v>2020-3</c:v>
                </c:pt>
                <c:pt idx="12">
                  <c:v>2020-4</c:v>
                </c:pt>
                <c:pt idx="13">
                  <c:v>2021-1</c:v>
                </c:pt>
                <c:pt idx="14">
                  <c:v>2021-2</c:v>
                </c:pt>
                <c:pt idx="15">
                  <c:v>2021-3</c:v>
                </c:pt>
                <c:pt idx="16">
                  <c:v>2021-4</c:v>
                </c:pt>
                <c:pt idx="17">
                  <c:v>2022-1</c:v>
                </c:pt>
                <c:pt idx="18">
                  <c:v>2022-2</c:v>
                </c:pt>
                <c:pt idx="19">
                  <c:v>2022-3</c:v>
                </c:pt>
                <c:pt idx="20">
                  <c:v>2022-4</c:v>
                </c:pt>
                <c:pt idx="21">
                  <c:v>2023-1</c:v>
                </c:pt>
              </c:strCache>
            </c:strRef>
          </c:cat>
          <c:val>
            <c:numRef>
              <c:f>'master table'!$AE$9:$AE$30</c:f>
              <c:numCache>
                <c:formatCode>_(* #,##0_);_(* \(#,##0\);_(* "-"??_);_(@_)</c:formatCode>
                <c:ptCount val="22"/>
                <c:pt idx="0">
                  <c:v>191.86771284952681</c:v>
                </c:pt>
                <c:pt idx="1">
                  <c:v>225.49102011422218</c:v>
                </c:pt>
                <c:pt idx="2">
                  <c:v>186.85589469385943</c:v>
                </c:pt>
                <c:pt idx="3">
                  <c:v>145.8518436382563</c:v>
                </c:pt>
                <c:pt idx="4">
                  <c:v>163.07302898079584</c:v>
                </c:pt>
                <c:pt idx="5">
                  <c:v>259.12446884270088</c:v>
                </c:pt>
                <c:pt idx="6">
                  <c:v>239.95359294639658</c:v>
                </c:pt>
                <c:pt idx="7">
                  <c:v>196.59691821211618</c:v>
                </c:pt>
                <c:pt idx="8">
                  <c:v>243.60595367176575</c:v>
                </c:pt>
                <c:pt idx="9">
                  <c:v>300.97696176537465</c:v>
                </c:pt>
                <c:pt idx="10">
                  <c:v>349.79724169927772</c:v>
                </c:pt>
                <c:pt idx="11">
                  <c:v>515.41056498552757</c:v>
                </c:pt>
                <c:pt idx="12">
                  <c:v>655.22429778989317</c:v>
                </c:pt>
                <c:pt idx="13">
                  <c:v>743.71617544082414</c:v>
                </c:pt>
                <c:pt idx="14">
                  <c:v>844.44910609922624</c:v>
                </c:pt>
                <c:pt idx="15">
                  <c:v>1096.0584505171171</c:v>
                </c:pt>
                <c:pt idx="16">
                  <c:v>1317.5567846921269</c:v>
                </c:pt>
                <c:pt idx="17">
                  <c:v>1349.1625954885574</c:v>
                </c:pt>
                <c:pt idx="18">
                  <c:v>1454.5804636176927</c:v>
                </c:pt>
                <c:pt idx="19">
                  <c:v>1371.8587523383385</c:v>
                </c:pt>
                <c:pt idx="20">
                  <c:v>1495.7996373390226</c:v>
                </c:pt>
                <c:pt idx="21">
                  <c:v>1592.9433605933918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2-49C6-8DF0-D575660D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32319"/>
        <c:axId val="386928959"/>
      </c:barChart>
      <c:lineChart>
        <c:grouping val="standard"/>
        <c:varyColors val="0"/>
        <c:ser>
          <c:idx val="0"/>
          <c:order val="0"/>
          <c:tx>
            <c:strRef>
              <c:f>'master table'!$X$8</c:f>
              <c:strCache>
                <c:ptCount val="1"/>
                <c:pt idx="0">
                  <c:v> Mbanking_Value_User_US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'master table'!$A$9:$A$30</c:f>
              <c:strCache>
                <c:ptCount val="22"/>
                <c:pt idx="0">
                  <c:v>2017-4</c:v>
                </c:pt>
                <c:pt idx="1">
                  <c:v>2018-1</c:v>
                </c:pt>
                <c:pt idx="2">
                  <c:v>2018-2</c:v>
                </c:pt>
                <c:pt idx="3">
                  <c:v>2018-3</c:v>
                </c:pt>
                <c:pt idx="4">
                  <c:v>2018-4</c:v>
                </c:pt>
                <c:pt idx="5">
                  <c:v>2019-1</c:v>
                </c:pt>
                <c:pt idx="6">
                  <c:v>2019-2</c:v>
                </c:pt>
                <c:pt idx="7">
                  <c:v>2019-3</c:v>
                </c:pt>
                <c:pt idx="8">
                  <c:v>2019-4</c:v>
                </c:pt>
                <c:pt idx="9">
                  <c:v>2020-1</c:v>
                </c:pt>
                <c:pt idx="10">
                  <c:v>2020-2</c:v>
                </c:pt>
                <c:pt idx="11">
                  <c:v>2020-3</c:v>
                </c:pt>
                <c:pt idx="12">
                  <c:v>2020-4</c:v>
                </c:pt>
                <c:pt idx="13">
                  <c:v>2021-1</c:v>
                </c:pt>
                <c:pt idx="14">
                  <c:v>2021-2</c:v>
                </c:pt>
                <c:pt idx="15">
                  <c:v>2021-3</c:v>
                </c:pt>
                <c:pt idx="16">
                  <c:v>2021-4</c:v>
                </c:pt>
                <c:pt idx="17">
                  <c:v>2022-1</c:v>
                </c:pt>
                <c:pt idx="18">
                  <c:v>2022-2</c:v>
                </c:pt>
                <c:pt idx="19">
                  <c:v>2022-3</c:v>
                </c:pt>
                <c:pt idx="20">
                  <c:v>2022-4</c:v>
                </c:pt>
                <c:pt idx="21">
                  <c:v>2023-1</c:v>
                </c:pt>
              </c:strCache>
            </c:strRef>
          </c:cat>
          <c:val>
            <c:numRef>
              <c:f>'master table'!$X$9:$X$30</c:f>
              <c:numCache>
                <c:formatCode>_(* #,##0_);_(* \(#,##0\);_(* "-"??_);_(@_)</c:formatCode>
                <c:ptCount val="22"/>
                <c:pt idx="0">
                  <c:v>346.93617431013439</c:v>
                </c:pt>
                <c:pt idx="1">
                  <c:v>373.79516737574625</c:v>
                </c:pt>
                <c:pt idx="2">
                  <c:v>332.51492601516475</c:v>
                </c:pt>
                <c:pt idx="3">
                  <c:v>299.3772722974137</c:v>
                </c:pt>
                <c:pt idx="4">
                  <c:v>302.17314606425481</c:v>
                </c:pt>
                <c:pt idx="5">
                  <c:v>384.54673325435681</c:v>
                </c:pt>
                <c:pt idx="6">
                  <c:v>363.00701171396071</c:v>
                </c:pt>
                <c:pt idx="7">
                  <c:v>289.42774263006112</c:v>
                </c:pt>
                <c:pt idx="8">
                  <c:v>334.0084168568834</c:v>
                </c:pt>
                <c:pt idx="9">
                  <c:v>365.99559738840179</c:v>
                </c:pt>
                <c:pt idx="10">
                  <c:v>449.73373050679993</c:v>
                </c:pt>
                <c:pt idx="11">
                  <c:v>606.71023638343297</c:v>
                </c:pt>
                <c:pt idx="12">
                  <c:v>739.99089297006458</c:v>
                </c:pt>
                <c:pt idx="13">
                  <c:v>829.81223810750339</c:v>
                </c:pt>
                <c:pt idx="14">
                  <c:v>948.08833793321219</c:v>
                </c:pt>
                <c:pt idx="15">
                  <c:v>1160.1164396958666</c:v>
                </c:pt>
                <c:pt idx="16">
                  <c:v>1385.0263062489109</c:v>
                </c:pt>
                <c:pt idx="17">
                  <c:v>1449.309532720798</c:v>
                </c:pt>
                <c:pt idx="18">
                  <c:v>1530.8736256720686</c:v>
                </c:pt>
                <c:pt idx="19">
                  <c:v>1471.6490843205984</c:v>
                </c:pt>
                <c:pt idx="20">
                  <c:v>1589.2856385572807</c:v>
                </c:pt>
                <c:pt idx="21">
                  <c:v>1702.4979582945411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B-48D8-8760-BA91FA017FE7}"/>
            </c:ext>
          </c:extLst>
        </c:ser>
        <c:ser>
          <c:idx val="1"/>
          <c:order val="1"/>
          <c:tx>
            <c:strRef>
              <c:f>'master table'!$W$8</c:f>
              <c:strCache>
                <c:ptCount val="1"/>
                <c:pt idx="0">
                  <c:v> EC_User_Quarter_Value_$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'master table'!$A$9:$A$30</c:f>
              <c:strCache>
                <c:ptCount val="22"/>
                <c:pt idx="0">
                  <c:v>2017-4</c:v>
                </c:pt>
                <c:pt idx="1">
                  <c:v>2018-1</c:v>
                </c:pt>
                <c:pt idx="2">
                  <c:v>2018-2</c:v>
                </c:pt>
                <c:pt idx="3">
                  <c:v>2018-3</c:v>
                </c:pt>
                <c:pt idx="4">
                  <c:v>2018-4</c:v>
                </c:pt>
                <c:pt idx="5">
                  <c:v>2019-1</c:v>
                </c:pt>
                <c:pt idx="6">
                  <c:v>2019-2</c:v>
                </c:pt>
                <c:pt idx="7">
                  <c:v>2019-3</c:v>
                </c:pt>
                <c:pt idx="8">
                  <c:v>2019-4</c:v>
                </c:pt>
                <c:pt idx="9">
                  <c:v>2020-1</c:v>
                </c:pt>
                <c:pt idx="10">
                  <c:v>2020-2</c:v>
                </c:pt>
                <c:pt idx="11">
                  <c:v>2020-3</c:v>
                </c:pt>
                <c:pt idx="12">
                  <c:v>2020-4</c:v>
                </c:pt>
                <c:pt idx="13">
                  <c:v>2021-1</c:v>
                </c:pt>
                <c:pt idx="14">
                  <c:v>2021-2</c:v>
                </c:pt>
                <c:pt idx="15">
                  <c:v>2021-3</c:v>
                </c:pt>
                <c:pt idx="16">
                  <c:v>2021-4</c:v>
                </c:pt>
                <c:pt idx="17">
                  <c:v>2022-1</c:v>
                </c:pt>
                <c:pt idx="18">
                  <c:v>2022-2</c:v>
                </c:pt>
                <c:pt idx="19">
                  <c:v>2022-3</c:v>
                </c:pt>
                <c:pt idx="20">
                  <c:v>2022-4</c:v>
                </c:pt>
                <c:pt idx="21">
                  <c:v>2023-1</c:v>
                </c:pt>
              </c:strCache>
            </c:strRef>
          </c:cat>
          <c:val>
            <c:numRef>
              <c:f>'master table'!$W$9:$W$30</c:f>
              <c:numCache>
                <c:formatCode>_(* #,##0_);_(* \(#,##0\);_(* "-"??_);_(@_)</c:formatCode>
                <c:ptCount val="22"/>
                <c:pt idx="0">
                  <c:v>155.06846146060758</c:v>
                </c:pt>
                <c:pt idx="1">
                  <c:v>148.30414726152407</c:v>
                </c:pt>
                <c:pt idx="2">
                  <c:v>145.65903132130532</c:v>
                </c:pt>
                <c:pt idx="3">
                  <c:v>153.5254286591574</c:v>
                </c:pt>
                <c:pt idx="4">
                  <c:v>139.10011708345897</c:v>
                </c:pt>
                <c:pt idx="5">
                  <c:v>125.42226441165595</c:v>
                </c:pt>
                <c:pt idx="6">
                  <c:v>123.05341876756412</c:v>
                </c:pt>
                <c:pt idx="7">
                  <c:v>92.830824417944939</c:v>
                </c:pt>
                <c:pt idx="8">
                  <c:v>90.402463185117639</c:v>
                </c:pt>
                <c:pt idx="9">
                  <c:v>65.018635623027137</c:v>
                </c:pt>
                <c:pt idx="10">
                  <c:v>99.936488807522196</c:v>
                </c:pt>
                <c:pt idx="11">
                  <c:v>91.299671397905385</c:v>
                </c:pt>
                <c:pt idx="12">
                  <c:v>84.766595180171407</c:v>
                </c:pt>
                <c:pt idx="13">
                  <c:v>86.096062666679245</c:v>
                </c:pt>
                <c:pt idx="14">
                  <c:v>103.63923183398595</c:v>
                </c:pt>
                <c:pt idx="15">
                  <c:v>64.057989178749494</c:v>
                </c:pt>
                <c:pt idx="16">
                  <c:v>67.469521556783988</c:v>
                </c:pt>
                <c:pt idx="17">
                  <c:v>100.14693723224059</c:v>
                </c:pt>
                <c:pt idx="18">
                  <c:v>76.293162054375941</c:v>
                </c:pt>
                <c:pt idx="19">
                  <c:v>99.790331982259829</c:v>
                </c:pt>
                <c:pt idx="20">
                  <c:v>93.486001218257982</c:v>
                </c:pt>
                <c:pt idx="21">
                  <c:v>109.55459770114942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2-49C6-8DF0-D575660D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32319"/>
        <c:axId val="386928959"/>
      </c:lineChart>
      <c:catAx>
        <c:axId val="38693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86928959"/>
        <c:crosses val="autoZero"/>
        <c:auto val="1"/>
        <c:lblAlgn val="ctr"/>
        <c:lblOffset val="100"/>
        <c:noMultiLvlLbl val="0"/>
      </c:catAx>
      <c:valAx>
        <c:axId val="38692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8693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 table'!$AD$8</c:f>
              <c:strCache>
                <c:ptCount val="1"/>
                <c:pt idx="0">
                  <c:v> EC - MB Users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'master table'!$AD$9:$AD$30</c:f>
              <c:numCache>
                <c:formatCode>_(* #,##0_);_(* \(#,##0\);_(* "-"??_);_(@_)</c:formatCode>
                <c:ptCount val="22"/>
                <c:pt idx="0">
                  <c:v>862444.2424242422</c:v>
                </c:pt>
                <c:pt idx="1">
                  <c:v>966216.96969696949</c:v>
                </c:pt>
                <c:pt idx="2">
                  <c:v>1239040.4545454544</c:v>
                </c:pt>
                <c:pt idx="3">
                  <c:v>1356223.6363636362</c:v>
                </c:pt>
                <c:pt idx="4">
                  <c:v>1417382.2727272725</c:v>
                </c:pt>
                <c:pt idx="5">
                  <c:v>1968301.3636363633</c:v>
                </c:pt>
                <c:pt idx="6">
                  <c:v>2132335</c:v>
                </c:pt>
                <c:pt idx="7">
                  <c:v>2338632.7272727271</c:v>
                </c:pt>
                <c:pt idx="8">
                  <c:v>2619794.5454545454</c:v>
                </c:pt>
                <c:pt idx="9">
                  <c:v>3021864.9999999995</c:v>
                </c:pt>
                <c:pt idx="10">
                  <c:v>3266816.8181818179</c:v>
                </c:pt>
                <c:pt idx="11">
                  <c:v>3294115.9090909087</c:v>
                </c:pt>
                <c:pt idx="12">
                  <c:v>3165110.4545454541</c:v>
                </c:pt>
                <c:pt idx="13">
                  <c:v>3360728.1818181816</c:v>
                </c:pt>
                <c:pt idx="14">
                  <c:v>3792727.2727272725</c:v>
                </c:pt>
                <c:pt idx="15">
                  <c:v>3031962.4242424243</c:v>
                </c:pt>
                <c:pt idx="16">
                  <c:v>3234650.606060606</c:v>
                </c:pt>
                <c:pt idx="17">
                  <c:v>3927707.8787878784</c:v>
                </c:pt>
                <c:pt idx="18">
                  <c:v>3588660.4545454541</c:v>
                </c:pt>
                <c:pt idx="19">
                  <c:v>4330611.8181818174</c:v>
                </c:pt>
                <c:pt idx="20">
                  <c:v>5184641.3636363633</c:v>
                </c:pt>
                <c:pt idx="21">
                  <c:v>5658091.3636363633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B-498A-8552-B9B0B14DB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85648"/>
        <c:axId val="144173648"/>
      </c:barChart>
      <c:lineChart>
        <c:grouping val="standard"/>
        <c:varyColors val="0"/>
        <c:ser>
          <c:idx val="1"/>
          <c:order val="1"/>
          <c:tx>
            <c:strRef>
              <c:f>'master table'!$AE$8</c:f>
              <c:strCache>
                <c:ptCount val="1"/>
                <c:pt idx="0">
                  <c:v> EC - MB -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'master table'!$AE$9:$AE$30</c:f>
              <c:numCache>
                <c:formatCode>_(* #,##0_);_(* \(#,##0\);_(* "-"??_);_(@_)</c:formatCode>
                <c:ptCount val="22"/>
                <c:pt idx="0">
                  <c:v>191.86771284952681</c:v>
                </c:pt>
                <c:pt idx="1">
                  <c:v>225.49102011422218</c:v>
                </c:pt>
                <c:pt idx="2">
                  <c:v>186.85589469385943</c:v>
                </c:pt>
                <c:pt idx="3">
                  <c:v>145.8518436382563</c:v>
                </c:pt>
                <c:pt idx="4">
                  <c:v>163.07302898079584</c:v>
                </c:pt>
                <c:pt idx="5">
                  <c:v>259.12446884270088</c:v>
                </c:pt>
                <c:pt idx="6">
                  <c:v>239.95359294639658</c:v>
                </c:pt>
                <c:pt idx="7">
                  <c:v>196.59691821211618</c:v>
                </c:pt>
                <c:pt idx="8">
                  <c:v>243.60595367176575</c:v>
                </c:pt>
                <c:pt idx="9">
                  <c:v>300.97696176537465</c:v>
                </c:pt>
                <c:pt idx="10">
                  <c:v>349.79724169927772</c:v>
                </c:pt>
                <c:pt idx="11">
                  <c:v>515.41056498552757</c:v>
                </c:pt>
                <c:pt idx="12">
                  <c:v>655.22429778989317</c:v>
                </c:pt>
                <c:pt idx="13">
                  <c:v>743.71617544082414</c:v>
                </c:pt>
                <c:pt idx="14">
                  <c:v>844.44910609922624</c:v>
                </c:pt>
                <c:pt idx="15">
                  <c:v>1096.0584505171171</c:v>
                </c:pt>
                <c:pt idx="16">
                  <c:v>1317.5567846921269</c:v>
                </c:pt>
                <c:pt idx="17">
                  <c:v>1349.1625954885574</c:v>
                </c:pt>
                <c:pt idx="18">
                  <c:v>1454.5804636176927</c:v>
                </c:pt>
                <c:pt idx="19">
                  <c:v>1371.8587523383385</c:v>
                </c:pt>
                <c:pt idx="20">
                  <c:v>1495.7996373390226</c:v>
                </c:pt>
                <c:pt idx="21">
                  <c:v>1592.9433605933918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B-498A-8552-B9B0B14DB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67888"/>
        <c:axId val="144205808"/>
      </c:lineChart>
      <c:catAx>
        <c:axId val="1441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4173648"/>
        <c:crosses val="autoZero"/>
        <c:auto val="1"/>
        <c:lblAlgn val="ctr"/>
        <c:lblOffset val="100"/>
        <c:noMultiLvlLbl val="0"/>
      </c:catAx>
      <c:valAx>
        <c:axId val="1441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4185648"/>
        <c:crosses val="autoZero"/>
        <c:crossBetween val="between"/>
      </c:valAx>
      <c:valAx>
        <c:axId val="144205808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4167888"/>
        <c:crosses val="max"/>
        <c:crossBetween val="between"/>
      </c:valAx>
      <c:catAx>
        <c:axId val="144167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44205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Pakistan unique mobile banking  and unique ecommerce users</a:t>
            </a:r>
          </a:p>
          <a:p>
            <a:pPr>
              <a:defRPr/>
            </a:pPr>
            <a:r>
              <a:rPr lang="en-US"/>
              <a:t>2017-2023. FinanceTrainingCourse.com</a:t>
            </a:r>
          </a:p>
          <a:p>
            <a:pPr>
              <a:defRPr/>
            </a:pPr>
            <a:r>
              <a:rPr lang="en-US"/>
              <a:t>Source: SBP Payment Systems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'master table'!$AD$8</c:f>
              <c:strCache>
                <c:ptCount val="1"/>
                <c:pt idx="0">
                  <c:v> EC - MB Users 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'master table'!$A$9:$A$30</c:f>
              <c:strCache>
                <c:ptCount val="22"/>
                <c:pt idx="0">
                  <c:v>2017-4</c:v>
                </c:pt>
                <c:pt idx="1">
                  <c:v>2018-1</c:v>
                </c:pt>
                <c:pt idx="2">
                  <c:v>2018-2</c:v>
                </c:pt>
                <c:pt idx="3">
                  <c:v>2018-3</c:v>
                </c:pt>
                <c:pt idx="4">
                  <c:v>2018-4</c:v>
                </c:pt>
                <c:pt idx="5">
                  <c:v>2019-1</c:v>
                </c:pt>
                <c:pt idx="6">
                  <c:v>2019-2</c:v>
                </c:pt>
                <c:pt idx="7">
                  <c:v>2019-3</c:v>
                </c:pt>
                <c:pt idx="8">
                  <c:v>2019-4</c:v>
                </c:pt>
                <c:pt idx="9">
                  <c:v>2020-1</c:v>
                </c:pt>
                <c:pt idx="10">
                  <c:v>2020-2</c:v>
                </c:pt>
                <c:pt idx="11">
                  <c:v>2020-3</c:v>
                </c:pt>
                <c:pt idx="12">
                  <c:v>2020-4</c:v>
                </c:pt>
                <c:pt idx="13">
                  <c:v>2021-1</c:v>
                </c:pt>
                <c:pt idx="14">
                  <c:v>2021-2</c:v>
                </c:pt>
                <c:pt idx="15">
                  <c:v>2021-3</c:v>
                </c:pt>
                <c:pt idx="16">
                  <c:v>2021-4</c:v>
                </c:pt>
                <c:pt idx="17">
                  <c:v>2022-1</c:v>
                </c:pt>
                <c:pt idx="18">
                  <c:v>2022-2</c:v>
                </c:pt>
                <c:pt idx="19">
                  <c:v>2022-3</c:v>
                </c:pt>
                <c:pt idx="20">
                  <c:v>2022-4</c:v>
                </c:pt>
                <c:pt idx="21">
                  <c:v>2023-1</c:v>
                </c:pt>
              </c:strCache>
            </c:strRef>
          </c:cat>
          <c:val>
            <c:numRef>
              <c:f>'master table'!$AD$9:$AD$30</c:f>
              <c:numCache>
                <c:formatCode>_(* #,##0_);_(* \(#,##0\);_(* "-"??_);_(@_)</c:formatCode>
                <c:ptCount val="22"/>
                <c:pt idx="0">
                  <c:v>862444.2424242422</c:v>
                </c:pt>
                <c:pt idx="1">
                  <c:v>966216.96969696949</c:v>
                </c:pt>
                <c:pt idx="2">
                  <c:v>1239040.4545454544</c:v>
                </c:pt>
                <c:pt idx="3">
                  <c:v>1356223.6363636362</c:v>
                </c:pt>
                <c:pt idx="4">
                  <c:v>1417382.2727272725</c:v>
                </c:pt>
                <c:pt idx="5">
                  <c:v>1968301.3636363633</c:v>
                </c:pt>
                <c:pt idx="6">
                  <c:v>2132335</c:v>
                </c:pt>
                <c:pt idx="7">
                  <c:v>2338632.7272727271</c:v>
                </c:pt>
                <c:pt idx="8">
                  <c:v>2619794.5454545454</c:v>
                </c:pt>
                <c:pt idx="9">
                  <c:v>3021864.9999999995</c:v>
                </c:pt>
                <c:pt idx="10">
                  <c:v>3266816.8181818179</c:v>
                </c:pt>
                <c:pt idx="11">
                  <c:v>3294115.9090909087</c:v>
                </c:pt>
                <c:pt idx="12">
                  <c:v>3165110.4545454541</c:v>
                </c:pt>
                <c:pt idx="13">
                  <c:v>3360728.1818181816</c:v>
                </c:pt>
                <c:pt idx="14">
                  <c:v>3792727.2727272725</c:v>
                </c:pt>
                <c:pt idx="15">
                  <c:v>3031962.4242424243</c:v>
                </c:pt>
                <c:pt idx="16">
                  <c:v>3234650.606060606</c:v>
                </c:pt>
                <c:pt idx="17">
                  <c:v>3927707.8787878784</c:v>
                </c:pt>
                <c:pt idx="18">
                  <c:v>3588660.4545454541</c:v>
                </c:pt>
                <c:pt idx="19">
                  <c:v>4330611.8181818174</c:v>
                </c:pt>
                <c:pt idx="20">
                  <c:v>5184641.3636363633</c:v>
                </c:pt>
                <c:pt idx="21">
                  <c:v>5658091.3636363633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7-4104-8016-233E80C96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91408"/>
        <c:axId val="144177968"/>
      </c:barChart>
      <c:lineChart>
        <c:grouping val="standard"/>
        <c:varyColors val="0"/>
        <c:ser>
          <c:idx val="0"/>
          <c:order val="0"/>
          <c:tx>
            <c:strRef>
              <c:f>'master table'!$L$8</c:f>
              <c:strCache>
                <c:ptCount val="1"/>
                <c:pt idx="0">
                  <c:v> Ecommerce_customers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'master table'!$A$9:$A$30</c:f>
              <c:strCache>
                <c:ptCount val="22"/>
                <c:pt idx="0">
                  <c:v>2017-4</c:v>
                </c:pt>
                <c:pt idx="1">
                  <c:v>2018-1</c:v>
                </c:pt>
                <c:pt idx="2">
                  <c:v>2018-2</c:v>
                </c:pt>
                <c:pt idx="3">
                  <c:v>2018-3</c:v>
                </c:pt>
                <c:pt idx="4">
                  <c:v>2018-4</c:v>
                </c:pt>
                <c:pt idx="5">
                  <c:v>2019-1</c:v>
                </c:pt>
                <c:pt idx="6">
                  <c:v>2019-2</c:v>
                </c:pt>
                <c:pt idx="7">
                  <c:v>2019-3</c:v>
                </c:pt>
                <c:pt idx="8">
                  <c:v>2019-4</c:v>
                </c:pt>
                <c:pt idx="9">
                  <c:v>2020-1</c:v>
                </c:pt>
                <c:pt idx="10">
                  <c:v>2020-2</c:v>
                </c:pt>
                <c:pt idx="11">
                  <c:v>2020-3</c:v>
                </c:pt>
                <c:pt idx="12">
                  <c:v>2020-4</c:v>
                </c:pt>
                <c:pt idx="13">
                  <c:v>2021-1</c:v>
                </c:pt>
                <c:pt idx="14">
                  <c:v>2021-2</c:v>
                </c:pt>
                <c:pt idx="15">
                  <c:v>2021-3</c:v>
                </c:pt>
                <c:pt idx="16">
                  <c:v>2021-4</c:v>
                </c:pt>
                <c:pt idx="17">
                  <c:v>2022-1</c:v>
                </c:pt>
                <c:pt idx="18">
                  <c:v>2022-2</c:v>
                </c:pt>
                <c:pt idx="19">
                  <c:v>2022-3</c:v>
                </c:pt>
                <c:pt idx="20">
                  <c:v>2022-4</c:v>
                </c:pt>
                <c:pt idx="21">
                  <c:v>2023-1</c:v>
                </c:pt>
              </c:strCache>
            </c:strRef>
          </c:cat>
          <c:val>
            <c:numRef>
              <c:f>'master table'!$L$9:$L$30</c:f>
              <c:numCache>
                <c:formatCode>_(* #,##0_);_(* \(#,##0\);_(* "-"??_);_(@_)</c:formatCode>
                <c:ptCount val="22"/>
                <c:pt idx="0">
                  <c:v>266666.66666666669</c:v>
                </c:pt>
                <c:pt idx="1">
                  <c:v>266666.66666666669</c:v>
                </c:pt>
                <c:pt idx="2">
                  <c:v>300000</c:v>
                </c:pt>
                <c:pt idx="3">
                  <c:v>300000</c:v>
                </c:pt>
                <c:pt idx="4">
                  <c:v>375000</c:v>
                </c:pt>
                <c:pt idx="5">
                  <c:v>325000</c:v>
                </c:pt>
                <c:pt idx="6">
                  <c:v>425000</c:v>
                </c:pt>
                <c:pt idx="7">
                  <c:v>550000</c:v>
                </c:pt>
                <c:pt idx="8">
                  <c:v>725000</c:v>
                </c:pt>
                <c:pt idx="9">
                  <c:v>700000</c:v>
                </c:pt>
                <c:pt idx="10">
                  <c:v>575000</c:v>
                </c:pt>
                <c:pt idx="11">
                  <c:v>780000</c:v>
                </c:pt>
                <c:pt idx="12">
                  <c:v>1100000</c:v>
                </c:pt>
                <c:pt idx="13">
                  <c:v>1120000</c:v>
                </c:pt>
                <c:pt idx="14">
                  <c:v>1149999.9999999998</c:v>
                </c:pt>
                <c:pt idx="15">
                  <c:v>2116666.6666666665</c:v>
                </c:pt>
                <c:pt idx="16">
                  <c:v>2266666.6666666665</c:v>
                </c:pt>
                <c:pt idx="17">
                  <c:v>1516666.6666666665</c:v>
                </c:pt>
                <c:pt idx="18">
                  <c:v>2020000</c:v>
                </c:pt>
                <c:pt idx="19">
                  <c:v>1500000</c:v>
                </c:pt>
                <c:pt idx="20">
                  <c:v>1640000</c:v>
                </c:pt>
                <c:pt idx="21">
                  <c:v>1280000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F-4904-B4FC-EB35CE4C47D6}"/>
            </c:ext>
          </c:extLst>
        </c:ser>
        <c:ser>
          <c:idx val="1"/>
          <c:order val="1"/>
          <c:tx>
            <c:strRef>
              <c:f>'master table'!$AC$8</c:f>
              <c:strCache>
                <c:ptCount val="1"/>
                <c:pt idx="0">
                  <c:v> MB-Unique Users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'master table'!$A$9:$A$30</c:f>
              <c:strCache>
                <c:ptCount val="22"/>
                <c:pt idx="0">
                  <c:v>2017-4</c:v>
                </c:pt>
                <c:pt idx="1">
                  <c:v>2018-1</c:v>
                </c:pt>
                <c:pt idx="2">
                  <c:v>2018-2</c:v>
                </c:pt>
                <c:pt idx="3">
                  <c:v>2018-3</c:v>
                </c:pt>
                <c:pt idx="4">
                  <c:v>2018-4</c:v>
                </c:pt>
                <c:pt idx="5">
                  <c:v>2019-1</c:v>
                </c:pt>
                <c:pt idx="6">
                  <c:v>2019-2</c:v>
                </c:pt>
                <c:pt idx="7">
                  <c:v>2019-3</c:v>
                </c:pt>
                <c:pt idx="8">
                  <c:v>2019-4</c:v>
                </c:pt>
                <c:pt idx="9">
                  <c:v>2020-1</c:v>
                </c:pt>
                <c:pt idx="10">
                  <c:v>2020-2</c:v>
                </c:pt>
                <c:pt idx="11">
                  <c:v>2020-3</c:v>
                </c:pt>
                <c:pt idx="12">
                  <c:v>2020-4</c:v>
                </c:pt>
                <c:pt idx="13">
                  <c:v>2021-1</c:v>
                </c:pt>
                <c:pt idx="14">
                  <c:v>2021-2</c:v>
                </c:pt>
                <c:pt idx="15">
                  <c:v>2021-3</c:v>
                </c:pt>
                <c:pt idx="16">
                  <c:v>2021-4</c:v>
                </c:pt>
                <c:pt idx="17">
                  <c:v>2022-1</c:v>
                </c:pt>
                <c:pt idx="18">
                  <c:v>2022-2</c:v>
                </c:pt>
                <c:pt idx="19">
                  <c:v>2022-3</c:v>
                </c:pt>
                <c:pt idx="20">
                  <c:v>2022-4</c:v>
                </c:pt>
                <c:pt idx="21">
                  <c:v>2023-1</c:v>
                </c:pt>
              </c:strCache>
            </c:strRef>
          </c:cat>
          <c:val>
            <c:numRef>
              <c:f>'master table'!$AC$9:$AC$30</c:f>
              <c:numCache>
                <c:formatCode>_(* #,##0_);_(* \(#,##0\);_(* "-"??_);_(@_)</c:formatCode>
                <c:ptCount val="22"/>
                <c:pt idx="0">
                  <c:v>1129110.9090909089</c:v>
                </c:pt>
                <c:pt idx="1">
                  <c:v>1232883.6363636362</c:v>
                </c:pt>
                <c:pt idx="2">
                  <c:v>1539040.4545454544</c:v>
                </c:pt>
                <c:pt idx="3">
                  <c:v>1656223.6363636362</c:v>
                </c:pt>
                <c:pt idx="4">
                  <c:v>1792382.2727272725</c:v>
                </c:pt>
                <c:pt idx="5">
                  <c:v>2293301.3636363633</c:v>
                </c:pt>
                <c:pt idx="6">
                  <c:v>2557335</c:v>
                </c:pt>
                <c:pt idx="7">
                  <c:v>2888632.7272727271</c:v>
                </c:pt>
                <c:pt idx="8">
                  <c:v>3344794.5454545454</c:v>
                </c:pt>
                <c:pt idx="9">
                  <c:v>3721864.9999999995</c:v>
                </c:pt>
                <c:pt idx="10">
                  <c:v>3841816.8181818179</c:v>
                </c:pt>
                <c:pt idx="11">
                  <c:v>4074115.9090909087</c:v>
                </c:pt>
                <c:pt idx="12">
                  <c:v>4265110.4545454541</c:v>
                </c:pt>
                <c:pt idx="13">
                  <c:v>4480728.1818181816</c:v>
                </c:pt>
                <c:pt idx="14">
                  <c:v>4942727.2727272725</c:v>
                </c:pt>
                <c:pt idx="15">
                  <c:v>5148629.0909090908</c:v>
                </c:pt>
                <c:pt idx="16">
                  <c:v>5501317.2727272725</c:v>
                </c:pt>
                <c:pt idx="17">
                  <c:v>5444374.5454545449</c:v>
                </c:pt>
                <c:pt idx="18">
                  <c:v>5608660.4545454541</c:v>
                </c:pt>
                <c:pt idx="19">
                  <c:v>5830611.8181818174</c:v>
                </c:pt>
                <c:pt idx="20">
                  <c:v>6824641.3636363633</c:v>
                </c:pt>
                <c:pt idx="21">
                  <c:v>6938091.3636363633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F-4904-B4FC-EB35CE4C4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91408"/>
        <c:axId val="144177968"/>
      </c:lineChart>
      <c:catAx>
        <c:axId val="1441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4177968"/>
        <c:crosses val="autoZero"/>
        <c:auto val="1"/>
        <c:lblAlgn val="ctr"/>
        <c:lblOffset val="100"/>
        <c:noMultiLvlLbl val="0"/>
      </c:catAx>
      <c:valAx>
        <c:axId val="1441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41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571500</xdr:colOff>
      <xdr:row>5</xdr:row>
      <xdr:rowOff>76200</xdr:rowOff>
    </xdr:from>
    <xdr:to>
      <xdr:col>75</xdr:col>
      <xdr:colOff>476250</xdr:colOff>
      <xdr:row>32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B9D50-AACA-4764-6CBF-F1E535ED2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506730</xdr:colOff>
      <xdr:row>34</xdr:row>
      <xdr:rowOff>89534</xdr:rowOff>
    </xdr:from>
    <xdr:to>
      <xdr:col>95</xdr:col>
      <xdr:colOff>624840</xdr:colOff>
      <xdr:row>68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D9788F-07A5-957D-C891-2757ADF58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514350</xdr:colOff>
      <xdr:row>34</xdr:row>
      <xdr:rowOff>152400</xdr:rowOff>
    </xdr:from>
    <xdr:to>
      <xdr:col>76</xdr:col>
      <xdr:colOff>0</xdr:colOff>
      <xdr:row>59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B97618-DBCF-3DB1-64D4-E7BACAF58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76</xdr:col>
      <xdr:colOff>247650</xdr:colOff>
      <xdr:row>1</xdr:row>
      <xdr:rowOff>133351</xdr:rowOff>
    </xdr:from>
    <xdr:to>
      <xdr:col>95</xdr:col>
      <xdr:colOff>200025</xdr:colOff>
      <xdr:row>32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2550D5-7217-4BA9-B5C3-B47F1EEE6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6617-A859-40D7-90FB-18595C277440}">
  <dimension ref="A5:AS65"/>
  <sheetViews>
    <sheetView tabSelected="1" topLeftCell="A32" zoomScale="80" zoomScaleNormal="80" workbookViewId="0">
      <selection activeCell="O44" sqref="O44"/>
    </sheetView>
  </sheetViews>
  <sheetFormatPr defaultRowHeight="14.4" x14ac:dyDescent="0.55000000000000004"/>
  <cols>
    <col min="5" max="5" width="11" bestFit="1" customWidth="1"/>
    <col min="6" max="6" width="19.41796875" bestFit="1" customWidth="1"/>
    <col min="7" max="7" width="25.47265625" bestFit="1" customWidth="1"/>
    <col min="8" max="8" width="17.62890625" bestFit="1" customWidth="1"/>
    <col min="9" max="9" width="13.5234375" bestFit="1" customWidth="1"/>
    <col min="10" max="11" width="16.68359375" customWidth="1"/>
    <col min="12" max="12" width="20.89453125" bestFit="1" customWidth="1"/>
    <col min="13" max="13" width="15.62890625" customWidth="1"/>
    <col min="14" max="14" width="22.7890625" customWidth="1"/>
    <col min="15" max="15" width="8.89453125" bestFit="1" customWidth="1"/>
    <col min="16" max="16" width="22.41796875" customWidth="1"/>
    <col min="17" max="17" width="16.41796875" customWidth="1"/>
    <col min="18" max="18" width="22.5234375" bestFit="1" customWidth="1"/>
    <col min="19" max="19" width="8.89453125" bestFit="1" customWidth="1"/>
    <col min="20" max="20" width="14.3125" bestFit="1" customWidth="1"/>
    <col min="21" max="21" width="17" bestFit="1" customWidth="1"/>
    <col min="22" max="23" width="21.83984375" customWidth="1"/>
    <col min="24" max="24" width="20.3125" customWidth="1"/>
    <col min="25" max="25" width="14.68359375" bestFit="1" customWidth="1"/>
    <col min="26" max="26" width="19.578125" bestFit="1" customWidth="1"/>
    <col min="27" max="27" width="12.89453125" bestFit="1" customWidth="1"/>
    <col min="28" max="28" width="20.05078125" bestFit="1" customWidth="1"/>
    <col min="29" max="29" width="20.05078125" customWidth="1"/>
    <col min="30" max="30" width="13.15625" bestFit="1" customWidth="1"/>
  </cols>
  <sheetData>
    <row r="5" spans="1:45" x14ac:dyDescent="0.55000000000000004">
      <c r="AC5">
        <v>2.2000000000000002</v>
      </c>
    </row>
    <row r="6" spans="1:45" x14ac:dyDescent="0.55000000000000004">
      <c r="K6" t="s">
        <v>41</v>
      </c>
      <c r="AC6" t="s">
        <v>39</v>
      </c>
    </row>
    <row r="7" spans="1:45" x14ac:dyDescent="0.55000000000000004">
      <c r="I7" t="s">
        <v>30</v>
      </c>
      <c r="J7" t="s">
        <v>31</v>
      </c>
      <c r="K7" s="1" t="s">
        <v>34</v>
      </c>
      <c r="L7" s="27" t="s">
        <v>33</v>
      </c>
      <c r="Y7" s="1" t="s">
        <v>21</v>
      </c>
      <c r="Z7" s="1" t="s">
        <v>22</v>
      </c>
      <c r="AA7" s="1" t="s">
        <v>23</v>
      </c>
      <c r="AB7" s="1" t="s">
        <v>24</v>
      </c>
      <c r="AC7" s="1" t="s">
        <v>40</v>
      </c>
    </row>
    <row r="8" spans="1:45" ht="14.7" thickBot="1" x14ac:dyDescent="0.6">
      <c r="A8" s="1" t="s">
        <v>25</v>
      </c>
      <c r="B8" s="1" t="s">
        <v>0</v>
      </c>
      <c r="C8" s="1" t="s">
        <v>1</v>
      </c>
      <c r="D8" s="1" t="s">
        <v>2</v>
      </c>
      <c r="E8" s="2" t="s">
        <v>3</v>
      </c>
      <c r="F8" s="3" t="s">
        <v>4</v>
      </c>
      <c r="G8" s="3" t="s">
        <v>5</v>
      </c>
      <c r="H8" s="3" t="s">
        <v>6</v>
      </c>
      <c r="I8" s="3" t="s">
        <v>7</v>
      </c>
      <c r="J8" s="3" t="s">
        <v>8</v>
      </c>
      <c r="K8" s="3" t="s">
        <v>32</v>
      </c>
      <c r="L8" s="28" t="s">
        <v>29</v>
      </c>
      <c r="M8" s="3" t="s">
        <v>9</v>
      </c>
      <c r="N8" s="3" t="s">
        <v>10</v>
      </c>
      <c r="O8" s="3" t="s">
        <v>11</v>
      </c>
      <c r="P8" s="3" t="s">
        <v>12</v>
      </c>
      <c r="Q8" s="3" t="s">
        <v>13</v>
      </c>
      <c r="R8" s="3" t="s">
        <v>14</v>
      </c>
      <c r="S8" s="3" t="s">
        <v>15</v>
      </c>
      <c r="T8" s="3" t="s">
        <v>16</v>
      </c>
      <c r="U8" s="3" t="s">
        <v>17</v>
      </c>
      <c r="V8" s="3" t="s">
        <v>18</v>
      </c>
      <c r="W8" s="3" t="s">
        <v>37</v>
      </c>
      <c r="X8" s="3" t="s">
        <v>19</v>
      </c>
      <c r="Y8" s="3" t="s">
        <v>20</v>
      </c>
      <c r="Z8" s="3" t="s">
        <v>26</v>
      </c>
      <c r="AA8" s="3" t="s">
        <v>27</v>
      </c>
      <c r="AB8" s="3" t="s">
        <v>28</v>
      </c>
      <c r="AC8" s="3" t="s">
        <v>38</v>
      </c>
      <c r="AD8" s="3" t="s">
        <v>35</v>
      </c>
      <c r="AE8" s="3" t="s">
        <v>36</v>
      </c>
      <c r="AF8" s="3"/>
    </row>
    <row r="9" spans="1:45" ht="14.7" thickBot="1" x14ac:dyDescent="0.6">
      <c r="A9" t="str">
        <f>_xlfn.CONCAT(C9,"-",D9)</f>
        <v>2017-4</v>
      </c>
      <c r="B9" s="1">
        <v>1</v>
      </c>
      <c r="C9" s="4">
        <v>2017</v>
      </c>
      <c r="D9" s="5">
        <v>4</v>
      </c>
      <c r="E9" s="6">
        <v>54490</v>
      </c>
      <c r="F9" s="6">
        <v>2347026</v>
      </c>
      <c r="G9" s="6">
        <v>2484044</v>
      </c>
      <c r="H9" s="6">
        <v>571</v>
      </c>
      <c r="I9" s="5">
        <v>4.4000000000000004</v>
      </c>
      <c r="J9" s="5">
        <v>0.8</v>
      </c>
      <c r="K9" s="5">
        <v>3</v>
      </c>
      <c r="L9" s="26">
        <f>J9/K9*1000000</f>
        <v>266666.66666666669</v>
      </c>
      <c r="M9" s="5">
        <v>292.7</v>
      </c>
      <c r="N9" s="5">
        <v>91.7</v>
      </c>
      <c r="O9" s="7">
        <v>124.71101726184541</v>
      </c>
      <c r="P9" s="7">
        <v>36.915610190479718</v>
      </c>
      <c r="Q9" s="7">
        <v>5500</v>
      </c>
      <c r="R9" s="7">
        <v>7705779.3345008763</v>
      </c>
      <c r="S9" s="7">
        <v>106.40461538461535</v>
      </c>
      <c r="T9" s="8">
        <f t="shared" ref="T9:T15" si="0">I9*1000000000/S9</f>
        <v>41351589.722828694</v>
      </c>
      <c r="U9" s="8">
        <f t="shared" ref="U9:U15" si="1">R9/S9</f>
        <v>72419.596712484577</v>
      </c>
      <c r="V9" s="8">
        <f t="shared" ref="V9:V15" si="2">Q9/S9</f>
        <v>51.689487153535865</v>
      </c>
      <c r="W9" s="8">
        <f>V9*K9</f>
        <v>155.06846146060758</v>
      </c>
      <c r="X9" s="8">
        <f t="shared" ref="X9:X15" si="3">P9*1000/S9</f>
        <v>346.93617431013439</v>
      </c>
      <c r="Y9" s="9"/>
      <c r="AC9" s="20">
        <f>G9/$AC$5</f>
        <v>1129110.9090909089</v>
      </c>
      <c r="AD9" s="20">
        <f>AC9-L9</f>
        <v>862444.2424242422</v>
      </c>
      <c r="AE9" s="25">
        <f>X9-W9</f>
        <v>191.86771284952681</v>
      </c>
      <c r="AF9" s="25"/>
      <c r="AM9" s="10"/>
      <c r="AN9" s="10"/>
      <c r="AO9" s="10"/>
      <c r="AP9" s="10"/>
      <c r="AQ9" s="10"/>
      <c r="AR9" s="10"/>
      <c r="AS9" s="10"/>
    </row>
    <row r="10" spans="1:45" ht="14.7" thickBot="1" x14ac:dyDescent="0.6">
      <c r="A10" t="str">
        <f t="shared" ref="A10:A30" si="4">_xlfn.CONCAT(C10,"-",D10)</f>
        <v>2018-1</v>
      </c>
      <c r="B10" s="1">
        <v>2</v>
      </c>
      <c r="C10" s="11">
        <v>2018</v>
      </c>
      <c r="D10" s="12">
        <v>1</v>
      </c>
      <c r="E10" s="13">
        <v>49929</v>
      </c>
      <c r="F10" s="13">
        <v>2781004</v>
      </c>
      <c r="G10" s="13">
        <v>2712344</v>
      </c>
      <c r="H10" s="13">
        <v>812</v>
      </c>
      <c r="I10" s="12">
        <v>4.4000000000000004</v>
      </c>
      <c r="J10" s="12">
        <v>0.8</v>
      </c>
      <c r="K10" s="12">
        <v>3</v>
      </c>
      <c r="L10" s="26">
        <f t="shared" ref="L10:L30" si="5">J10/K10*1000000</f>
        <v>266666.66666666669</v>
      </c>
      <c r="M10" s="12">
        <v>332.8</v>
      </c>
      <c r="N10" s="12">
        <v>112.8</v>
      </c>
      <c r="O10" s="8">
        <v>119.66901162314042</v>
      </c>
      <c r="P10" s="8">
        <v>41.587645224941973</v>
      </c>
      <c r="Q10" s="8">
        <v>5500</v>
      </c>
      <c r="R10" s="8">
        <v>5418719.2118226606</v>
      </c>
      <c r="S10" s="8">
        <v>111.25784615384622</v>
      </c>
      <c r="T10" s="8">
        <f t="shared" si="0"/>
        <v>39547772.60307309</v>
      </c>
      <c r="U10" s="8">
        <f t="shared" si="1"/>
        <v>48704.153452060462</v>
      </c>
      <c r="V10" s="8">
        <f t="shared" si="2"/>
        <v>49.43471575384136</v>
      </c>
      <c r="W10" s="8">
        <f t="shared" ref="W10:W30" si="6">V10*K10</f>
        <v>148.30414726152407</v>
      </c>
      <c r="X10" s="8">
        <f t="shared" si="3"/>
        <v>373.79516737574625</v>
      </c>
      <c r="Y10" s="23">
        <f>T10/T9-1</f>
        <v>-4.3621469739040797E-2</v>
      </c>
      <c r="Z10" s="24">
        <f>V10/V9-1</f>
        <v>-4.3621469739040797E-2</v>
      </c>
      <c r="AA10" s="24">
        <f>G10/G9-1</f>
        <v>9.1906584585458306E-2</v>
      </c>
      <c r="AB10" s="24">
        <f>H10/H9-1</f>
        <v>0.42206654991243431</v>
      </c>
      <c r="AC10" s="20">
        <f t="shared" ref="AC10:AC30" si="7">G10/$AC$5</f>
        <v>1232883.6363636362</v>
      </c>
      <c r="AD10" s="20">
        <f t="shared" ref="AD10:AD30" si="8">AC10-L10</f>
        <v>966216.96969696949</v>
      </c>
      <c r="AE10" s="25">
        <f t="shared" ref="AE10:AE30" si="9">X10-W10</f>
        <v>225.49102011422218</v>
      </c>
      <c r="AF10" s="25"/>
      <c r="AM10" s="10"/>
      <c r="AN10" s="10"/>
      <c r="AO10" s="10"/>
      <c r="AP10" s="10"/>
      <c r="AQ10" s="10"/>
      <c r="AR10" s="10"/>
      <c r="AS10" s="10"/>
    </row>
    <row r="11" spans="1:45" ht="14.7" thickBot="1" x14ac:dyDescent="0.6">
      <c r="A11" t="str">
        <f t="shared" si="4"/>
        <v>2018-2</v>
      </c>
      <c r="B11" s="1">
        <v>3</v>
      </c>
      <c r="C11" s="11">
        <v>2018</v>
      </c>
      <c r="D11" s="12">
        <v>2</v>
      </c>
      <c r="E11" s="13">
        <v>53511</v>
      </c>
      <c r="F11" s="13">
        <v>3113728</v>
      </c>
      <c r="G11" s="13">
        <v>3385889</v>
      </c>
      <c r="H11" s="13">
        <v>1094</v>
      </c>
      <c r="I11" s="12">
        <v>5.0999999999999996</v>
      </c>
      <c r="J11" s="12">
        <v>0.9</v>
      </c>
      <c r="K11" s="12">
        <v>3</v>
      </c>
      <c r="L11" s="26">
        <f t="shared" si="5"/>
        <v>300000</v>
      </c>
      <c r="M11" s="12">
        <v>376.4</v>
      </c>
      <c r="N11" s="12">
        <v>131.4</v>
      </c>
      <c r="O11" s="8">
        <v>120.88403354435583</v>
      </c>
      <c r="P11" s="8">
        <v>38.808123952084664</v>
      </c>
      <c r="Q11" s="8">
        <v>5666.6666666666661</v>
      </c>
      <c r="R11" s="8">
        <v>4661791.5904936008</v>
      </c>
      <c r="S11" s="8">
        <v>116.71092307692309</v>
      </c>
      <c r="T11" s="8">
        <f t="shared" si="0"/>
        <v>43697709.3963916</v>
      </c>
      <c r="U11" s="8">
        <f t="shared" si="1"/>
        <v>39943.061605476782</v>
      </c>
      <c r="V11" s="8">
        <f t="shared" si="2"/>
        <v>48.553010440435109</v>
      </c>
      <c r="W11" s="8">
        <f t="shared" si="6"/>
        <v>145.65903132130532</v>
      </c>
      <c r="X11" s="8">
        <f t="shared" si="3"/>
        <v>332.51492601516475</v>
      </c>
      <c r="Y11" s="23">
        <f t="shared" ref="Y11:Y30" si="10">T11/T10-1</f>
        <v>0.10493477938618567</v>
      </c>
      <c r="Z11" s="24">
        <f t="shared" ref="Z11:Z30" si="11">V11/V10-1</f>
        <v>-1.7835751656723908E-2</v>
      </c>
      <c r="AA11" s="24">
        <f t="shared" ref="AA11:AA30" si="12">G11/G10-1</f>
        <v>0.24832580233185753</v>
      </c>
      <c r="AB11" s="24">
        <f t="shared" ref="AB11:AB30" si="13">H11/H10-1</f>
        <v>0.34729064039408875</v>
      </c>
      <c r="AC11" s="20">
        <f t="shared" si="7"/>
        <v>1539040.4545454544</v>
      </c>
      <c r="AD11" s="20">
        <f t="shared" si="8"/>
        <v>1239040.4545454544</v>
      </c>
      <c r="AE11" s="25">
        <f t="shared" si="9"/>
        <v>186.85589469385943</v>
      </c>
      <c r="AF11" s="25"/>
      <c r="AM11" s="10"/>
      <c r="AN11" s="10"/>
      <c r="AO11" s="10"/>
      <c r="AP11" s="10"/>
      <c r="AQ11" s="10"/>
      <c r="AR11" s="10"/>
      <c r="AS11" s="10"/>
    </row>
    <row r="12" spans="1:45" ht="14.7" thickBot="1" x14ac:dyDescent="0.6">
      <c r="A12" t="str">
        <f t="shared" si="4"/>
        <v>2018-3</v>
      </c>
      <c r="B12" s="1">
        <v>4</v>
      </c>
      <c r="C12" s="11">
        <v>2018</v>
      </c>
      <c r="D12" s="12">
        <v>3</v>
      </c>
      <c r="E12" s="13">
        <v>53269</v>
      </c>
      <c r="F12" s="13">
        <v>3422670</v>
      </c>
      <c r="G12" s="13">
        <v>3643692</v>
      </c>
      <c r="H12" s="13">
        <v>1242</v>
      </c>
      <c r="I12" s="12">
        <v>5.7</v>
      </c>
      <c r="J12" s="12">
        <v>1.2</v>
      </c>
      <c r="K12" s="12">
        <v>4</v>
      </c>
      <c r="L12" s="26">
        <f t="shared" si="5"/>
        <v>300000</v>
      </c>
      <c r="M12" s="12">
        <v>369.5</v>
      </c>
      <c r="N12" s="12">
        <v>135</v>
      </c>
      <c r="O12" s="8">
        <v>107.95665372355501</v>
      </c>
      <c r="P12" s="8">
        <v>37.05033246498332</v>
      </c>
      <c r="Q12" s="8">
        <v>4750</v>
      </c>
      <c r="R12" s="8">
        <v>4589371.9806763288</v>
      </c>
      <c r="S12" s="8">
        <v>123.758</v>
      </c>
      <c r="T12" s="8">
        <f t="shared" si="0"/>
        <v>46057628.597747222</v>
      </c>
      <c r="U12" s="8">
        <f t="shared" si="1"/>
        <v>37083.436874192608</v>
      </c>
      <c r="V12" s="8">
        <f t="shared" si="2"/>
        <v>38.38135716478935</v>
      </c>
      <c r="W12" s="8">
        <f t="shared" si="6"/>
        <v>153.5254286591574</v>
      </c>
      <c r="X12" s="8">
        <f t="shared" si="3"/>
        <v>299.3772722974137</v>
      </c>
      <c r="Y12" s="23">
        <f t="shared" si="10"/>
        <v>5.40055585053274E-2</v>
      </c>
      <c r="Z12" s="24">
        <f t="shared" si="11"/>
        <v>-0.20949583112100445</v>
      </c>
      <c r="AA12" s="24">
        <f t="shared" si="12"/>
        <v>7.6140416889035611E-2</v>
      </c>
      <c r="AB12" s="24">
        <f t="shared" si="13"/>
        <v>0.13528336380255945</v>
      </c>
      <c r="AC12" s="20">
        <f t="shared" si="7"/>
        <v>1656223.6363636362</v>
      </c>
      <c r="AD12" s="20">
        <f t="shared" si="8"/>
        <v>1356223.6363636362</v>
      </c>
      <c r="AE12" s="25">
        <f t="shared" si="9"/>
        <v>145.8518436382563</v>
      </c>
      <c r="AF12" s="25"/>
      <c r="AM12" s="10"/>
      <c r="AN12" s="10"/>
      <c r="AO12" s="10"/>
      <c r="AP12" s="10"/>
      <c r="AQ12" s="10"/>
      <c r="AR12" s="10"/>
      <c r="AS12" s="10"/>
    </row>
    <row r="13" spans="1:45" ht="14.7" thickBot="1" x14ac:dyDescent="0.6">
      <c r="A13" t="str">
        <f t="shared" si="4"/>
        <v>2018-4</v>
      </c>
      <c r="B13" s="1">
        <v>5</v>
      </c>
      <c r="C13" s="11">
        <v>2018</v>
      </c>
      <c r="D13" s="12">
        <v>4</v>
      </c>
      <c r="E13" s="13">
        <v>49261</v>
      </c>
      <c r="F13" s="13">
        <v>3362229</v>
      </c>
      <c r="G13" s="13">
        <v>3943241</v>
      </c>
      <c r="H13" s="13">
        <v>1186</v>
      </c>
      <c r="I13" s="12">
        <v>7</v>
      </c>
      <c r="J13" s="12">
        <v>1.5</v>
      </c>
      <c r="K13" s="12">
        <v>4</v>
      </c>
      <c r="L13" s="26">
        <f t="shared" si="5"/>
        <v>375000</v>
      </c>
      <c r="M13" s="12">
        <v>444.2</v>
      </c>
      <c r="N13" s="12">
        <v>159.9</v>
      </c>
      <c r="O13" s="8">
        <v>132.11473697954543</v>
      </c>
      <c r="P13" s="8">
        <v>40.550400038952731</v>
      </c>
      <c r="Q13" s="8">
        <v>4666.666666666667</v>
      </c>
      <c r="R13" s="8">
        <v>5902192.2428330518</v>
      </c>
      <c r="S13" s="8">
        <v>134.19590909090908</v>
      </c>
      <c r="T13" s="8">
        <f t="shared" si="0"/>
        <v>52162543.906297103</v>
      </c>
      <c r="U13" s="8">
        <f t="shared" si="1"/>
        <v>43981.908858597897</v>
      </c>
      <c r="V13" s="8">
        <f t="shared" si="2"/>
        <v>34.775029270864742</v>
      </c>
      <c r="W13" s="8">
        <f t="shared" si="6"/>
        <v>139.10011708345897</v>
      </c>
      <c r="X13" s="8">
        <f t="shared" si="3"/>
        <v>302.17314606425481</v>
      </c>
      <c r="Y13" s="23">
        <f t="shared" si="10"/>
        <v>0.13254949276412553</v>
      </c>
      <c r="Z13" s="24">
        <f t="shared" si="11"/>
        <v>-9.3960405788699242E-2</v>
      </c>
      <c r="AA13" s="24">
        <f t="shared" si="12"/>
        <v>8.2210296589283693E-2</v>
      </c>
      <c r="AB13" s="24">
        <f t="shared" si="13"/>
        <v>-4.5088566827697241E-2</v>
      </c>
      <c r="AC13" s="20">
        <f t="shared" si="7"/>
        <v>1792382.2727272725</v>
      </c>
      <c r="AD13" s="20">
        <f t="shared" si="8"/>
        <v>1417382.2727272725</v>
      </c>
      <c r="AE13" s="25">
        <f t="shared" si="9"/>
        <v>163.07302898079584</v>
      </c>
      <c r="AF13" s="25"/>
      <c r="AM13" s="1"/>
      <c r="AN13" s="1"/>
      <c r="AO13" s="1"/>
      <c r="AP13" s="1"/>
      <c r="AQ13" s="1"/>
      <c r="AR13" s="1"/>
      <c r="AS13" s="1"/>
    </row>
    <row r="14" spans="1:45" ht="14.7" thickBot="1" x14ac:dyDescent="0.6">
      <c r="A14" t="str">
        <f t="shared" si="4"/>
        <v>2019-1</v>
      </c>
      <c r="B14" s="1">
        <v>6</v>
      </c>
      <c r="C14" s="11">
        <v>2019</v>
      </c>
      <c r="D14" s="12">
        <v>1</v>
      </c>
      <c r="E14" s="13">
        <v>55240</v>
      </c>
      <c r="F14" s="13">
        <v>3113399</v>
      </c>
      <c r="G14" s="13">
        <v>5045263</v>
      </c>
      <c r="H14" s="13">
        <v>1398</v>
      </c>
      <c r="I14" s="12">
        <v>5.7</v>
      </c>
      <c r="J14" s="12">
        <v>1.3</v>
      </c>
      <c r="K14" s="12">
        <v>4</v>
      </c>
      <c r="L14" s="26">
        <f t="shared" si="5"/>
        <v>325000</v>
      </c>
      <c r="M14" s="12">
        <v>362.3</v>
      </c>
      <c r="N14" s="12">
        <v>271.3</v>
      </c>
      <c r="O14" s="8">
        <v>116.36799523607479</v>
      </c>
      <c r="P14" s="8">
        <v>53.773212615477135</v>
      </c>
      <c r="Q14" s="8">
        <v>4384.6153846153848</v>
      </c>
      <c r="R14" s="8">
        <v>4077253.2188841202</v>
      </c>
      <c r="S14" s="8">
        <v>139.83531250000001</v>
      </c>
      <c r="T14" s="8">
        <f t="shared" si="0"/>
        <v>40762235.93378818</v>
      </c>
      <c r="U14" s="8">
        <f t="shared" si="1"/>
        <v>29157.53643332488</v>
      </c>
      <c r="V14" s="8">
        <f t="shared" si="2"/>
        <v>31.355566102913986</v>
      </c>
      <c r="W14" s="8">
        <f t="shared" si="6"/>
        <v>125.42226441165595</v>
      </c>
      <c r="X14" s="8">
        <f t="shared" si="3"/>
        <v>384.54673325435681</v>
      </c>
      <c r="Y14" s="23">
        <f t="shared" si="10"/>
        <v>-0.21855352746959622</v>
      </c>
      <c r="Z14" s="24">
        <f t="shared" si="11"/>
        <v>-9.8330993234149622E-2</v>
      </c>
      <c r="AA14" s="24">
        <f t="shared" si="12"/>
        <v>0.27947112540166841</v>
      </c>
      <c r="AB14" s="24">
        <f t="shared" si="13"/>
        <v>0.17875210792580098</v>
      </c>
      <c r="AC14" s="20">
        <f t="shared" si="7"/>
        <v>2293301.3636363633</v>
      </c>
      <c r="AD14" s="20">
        <f t="shared" si="8"/>
        <v>1968301.3636363633</v>
      </c>
      <c r="AE14" s="25">
        <f t="shared" si="9"/>
        <v>259.12446884270088</v>
      </c>
      <c r="AF14" s="25"/>
      <c r="AM14" s="1"/>
      <c r="AN14" s="1"/>
      <c r="AO14" s="1"/>
      <c r="AP14" s="1"/>
      <c r="AQ14" s="1"/>
      <c r="AR14" s="1"/>
      <c r="AS14" s="1"/>
    </row>
    <row r="15" spans="1:45" ht="14.7" thickBot="1" x14ac:dyDescent="0.6">
      <c r="A15" t="str">
        <f t="shared" si="4"/>
        <v>2019-2</v>
      </c>
      <c r="B15" s="1">
        <v>7</v>
      </c>
      <c r="C15" s="11">
        <v>2019</v>
      </c>
      <c r="D15" s="12">
        <v>2</v>
      </c>
      <c r="E15" s="13">
        <v>56911</v>
      </c>
      <c r="F15" s="13">
        <v>3278611</v>
      </c>
      <c r="G15" s="13">
        <v>5626137</v>
      </c>
      <c r="H15" s="13">
        <v>1307</v>
      </c>
      <c r="I15" s="12">
        <v>7.7</v>
      </c>
      <c r="J15" s="12">
        <v>1.7</v>
      </c>
      <c r="K15" s="12">
        <v>4</v>
      </c>
      <c r="L15" s="26">
        <f t="shared" si="5"/>
        <v>425000</v>
      </c>
      <c r="M15" s="12">
        <v>546.20000000000005</v>
      </c>
      <c r="N15" s="12">
        <v>300.7</v>
      </c>
      <c r="O15" s="8">
        <v>166.59493913733593</v>
      </c>
      <c r="P15" s="8">
        <v>53.446974362693261</v>
      </c>
      <c r="Q15" s="8">
        <v>4529.411764705882</v>
      </c>
      <c r="R15" s="8">
        <v>5891354.2463657232</v>
      </c>
      <c r="S15" s="8">
        <v>147.23399999999992</v>
      </c>
      <c r="T15" s="8">
        <f t="shared" si="0"/>
        <v>52297702.976214759</v>
      </c>
      <c r="U15" s="8">
        <f t="shared" si="1"/>
        <v>40013.544740791709</v>
      </c>
      <c r="V15" s="8">
        <f t="shared" si="2"/>
        <v>30.763354691891031</v>
      </c>
      <c r="W15" s="8">
        <f t="shared" si="6"/>
        <v>123.05341876756412</v>
      </c>
      <c r="X15" s="8">
        <f t="shared" si="3"/>
        <v>363.00701171396071</v>
      </c>
      <c r="Y15" s="23">
        <f t="shared" si="10"/>
        <v>0.28299397170371421</v>
      </c>
      <c r="Z15" s="24">
        <f t="shared" si="11"/>
        <v>-1.888696281480684E-2</v>
      </c>
      <c r="AA15" s="24">
        <f t="shared" si="12"/>
        <v>0.11513255106819997</v>
      </c>
      <c r="AB15" s="24">
        <f t="shared" si="13"/>
        <v>-6.5092989985693794E-2</v>
      </c>
      <c r="AC15" s="20">
        <f t="shared" si="7"/>
        <v>2557335</v>
      </c>
      <c r="AD15" s="20">
        <f t="shared" si="8"/>
        <v>2132335</v>
      </c>
      <c r="AE15" s="25">
        <f t="shared" si="9"/>
        <v>239.95359294639658</v>
      </c>
      <c r="AF15" s="25"/>
      <c r="AM15" s="1"/>
      <c r="AN15" s="1"/>
      <c r="AO15" s="1"/>
      <c r="AP15" s="1"/>
      <c r="AQ15" s="1"/>
      <c r="AR15" s="1"/>
      <c r="AS15" s="1"/>
    </row>
    <row r="16" spans="1:45" ht="14.7" thickBot="1" x14ac:dyDescent="0.6">
      <c r="A16" t="str">
        <f t="shared" si="4"/>
        <v>2019-3</v>
      </c>
      <c r="B16" s="1">
        <v>8</v>
      </c>
      <c r="C16" s="11">
        <v>2019</v>
      </c>
      <c r="D16" s="12">
        <v>3</v>
      </c>
      <c r="E16" s="8">
        <v>56824</v>
      </c>
      <c r="F16" s="8">
        <v>3388772</v>
      </c>
      <c r="G16" s="8">
        <v>6354992</v>
      </c>
      <c r="H16" s="8">
        <v>1410</v>
      </c>
      <c r="I16" s="8">
        <v>8.1</v>
      </c>
      <c r="J16" s="8">
        <v>2.2000000000000002</v>
      </c>
      <c r="K16" s="8">
        <v>4</v>
      </c>
      <c r="L16" s="26">
        <f t="shared" si="5"/>
        <v>550000</v>
      </c>
      <c r="M16" s="8">
        <v>574.4</v>
      </c>
      <c r="N16" s="8">
        <v>291.8</v>
      </c>
      <c r="O16" s="8">
        <f t="shared" ref="O16:O26" si="14">M16/F16*1000000</f>
        <v>169.50092835988963</v>
      </c>
      <c r="P16" s="8">
        <f t="shared" ref="P16:P26" si="15">N16/G16*1000000</f>
        <v>45.916658903740554</v>
      </c>
      <c r="Q16" s="8">
        <f t="shared" ref="Q16:Q26" si="16">I16/J16*1000</f>
        <v>3681.8181818181811</v>
      </c>
      <c r="R16" s="8">
        <f t="shared" ref="R16:R26" si="17">I16/H16*1000000000</f>
        <v>5744680.8510638298</v>
      </c>
      <c r="S16" s="8">
        <v>158.6463636363637</v>
      </c>
      <c r="T16" s="8">
        <f>I16*1000000000/S16</f>
        <v>51056953.429869726</v>
      </c>
      <c r="U16" s="8">
        <f>R16/S16</f>
        <v>36210.605269411157</v>
      </c>
      <c r="V16" s="8">
        <f>Q16/S16</f>
        <v>23.207706104486235</v>
      </c>
      <c r="W16" s="8">
        <f t="shared" si="6"/>
        <v>92.830824417944939</v>
      </c>
      <c r="X16" s="8">
        <f>P16*1000/S16</f>
        <v>289.42774263006112</v>
      </c>
      <c r="Y16" s="23">
        <f t="shared" si="10"/>
        <v>-2.3724742689164247E-2</v>
      </c>
      <c r="Z16" s="24">
        <f t="shared" si="11"/>
        <v>-0.24560548298708151</v>
      </c>
      <c r="AA16" s="24">
        <f t="shared" si="12"/>
        <v>0.129548036245829</v>
      </c>
      <c r="AB16" s="24">
        <f t="shared" si="13"/>
        <v>7.8806426931905094E-2</v>
      </c>
      <c r="AC16" s="20">
        <f t="shared" si="7"/>
        <v>2888632.7272727271</v>
      </c>
      <c r="AD16" s="20">
        <f t="shared" si="8"/>
        <v>2338632.7272727271</v>
      </c>
      <c r="AE16" s="25">
        <f t="shared" si="9"/>
        <v>196.59691821211618</v>
      </c>
      <c r="AF16" s="25"/>
      <c r="AM16" s="1"/>
      <c r="AN16" s="1"/>
      <c r="AO16" s="1"/>
      <c r="AP16" s="1"/>
      <c r="AQ16" s="1"/>
      <c r="AR16" s="1"/>
      <c r="AS16" s="1"/>
    </row>
    <row r="17" spans="1:45" ht="14.7" thickBot="1" x14ac:dyDescent="0.6">
      <c r="A17" t="str">
        <f t="shared" si="4"/>
        <v>2019-4</v>
      </c>
      <c r="B17" s="1">
        <v>9</v>
      </c>
      <c r="C17" s="11">
        <v>2019</v>
      </c>
      <c r="D17" s="12">
        <v>4</v>
      </c>
      <c r="E17" s="8">
        <v>47567</v>
      </c>
      <c r="F17" s="8">
        <v>3567266</v>
      </c>
      <c r="G17" s="8">
        <v>7358548</v>
      </c>
      <c r="H17" s="8">
        <v>1481</v>
      </c>
      <c r="I17" s="8">
        <v>10.199999999999999</v>
      </c>
      <c r="J17" s="8">
        <v>2.9</v>
      </c>
      <c r="K17" s="8">
        <v>4</v>
      </c>
      <c r="L17" s="26">
        <f t="shared" si="5"/>
        <v>725000</v>
      </c>
      <c r="M17" s="8">
        <v>736</v>
      </c>
      <c r="N17" s="8">
        <v>382.5</v>
      </c>
      <c r="O17" s="8">
        <f t="shared" si="14"/>
        <v>206.32047063493442</v>
      </c>
      <c r="P17" s="8">
        <f t="shared" si="15"/>
        <v>51.980363517367827</v>
      </c>
      <c r="Q17" s="8">
        <f t="shared" si="16"/>
        <v>3517.2413793103447</v>
      </c>
      <c r="R17" s="8">
        <f t="shared" si="17"/>
        <v>6887238.3524645502</v>
      </c>
      <c r="S17" s="8">
        <v>155.62590909090915</v>
      </c>
      <c r="T17" s="8">
        <f t="shared" ref="T17:T30" si="18">I17*1000000000/S17</f>
        <v>65541785.809210293</v>
      </c>
      <c r="U17" s="8">
        <f t="shared" ref="U17:U30" si="19">R17/S17</f>
        <v>44255.088324922544</v>
      </c>
      <c r="V17" s="8">
        <f t="shared" ref="V17:V30" si="20">Q17/S17</f>
        <v>22.60061579627941</v>
      </c>
      <c r="W17" s="8">
        <f t="shared" si="6"/>
        <v>90.402463185117639</v>
      </c>
      <c r="X17" s="8">
        <f t="shared" ref="X17:X30" si="21">P17*1000/S17</f>
        <v>334.0084168568834</v>
      </c>
      <c r="Y17" s="23">
        <f t="shared" si="10"/>
        <v>0.28369950430427648</v>
      </c>
      <c r="Z17" s="24">
        <f t="shared" si="11"/>
        <v>-2.615899673468669E-2</v>
      </c>
      <c r="AA17" s="24">
        <f t="shared" si="12"/>
        <v>0.15791617046882189</v>
      </c>
      <c r="AB17" s="24">
        <f t="shared" si="13"/>
        <v>5.035460992907792E-2</v>
      </c>
      <c r="AC17" s="20">
        <f t="shared" si="7"/>
        <v>3344794.5454545454</v>
      </c>
      <c r="AD17" s="20">
        <f t="shared" si="8"/>
        <v>2619794.5454545454</v>
      </c>
      <c r="AE17" s="25">
        <f t="shared" si="9"/>
        <v>243.60595367176575</v>
      </c>
      <c r="AF17" s="25"/>
      <c r="AM17" s="14"/>
      <c r="AN17" s="14"/>
      <c r="AO17" s="14"/>
      <c r="AP17" s="14"/>
      <c r="AQ17" s="14"/>
      <c r="AR17" s="14"/>
      <c r="AS17" s="14"/>
    </row>
    <row r="18" spans="1:45" ht="14.7" thickBot="1" x14ac:dyDescent="0.6">
      <c r="A18" t="str">
        <f t="shared" si="4"/>
        <v>2020-1</v>
      </c>
      <c r="B18" s="1">
        <v>10</v>
      </c>
      <c r="C18" s="11">
        <v>2020</v>
      </c>
      <c r="D18" s="12">
        <v>1</v>
      </c>
      <c r="E18" s="8">
        <v>48763</v>
      </c>
      <c r="F18" s="8">
        <v>3814147</v>
      </c>
      <c r="G18" s="8">
        <v>8188103</v>
      </c>
      <c r="H18" s="8">
        <v>1559</v>
      </c>
      <c r="I18" s="8">
        <v>7.1</v>
      </c>
      <c r="J18" s="8">
        <v>2.8</v>
      </c>
      <c r="K18" s="8">
        <v>4</v>
      </c>
      <c r="L18" s="26">
        <f t="shared" si="5"/>
        <v>700000</v>
      </c>
      <c r="M18" s="8">
        <v>748.1</v>
      </c>
      <c r="N18" s="8">
        <v>467.5</v>
      </c>
      <c r="O18" s="8">
        <f t="shared" si="14"/>
        <v>196.13821910901703</v>
      </c>
      <c r="P18" s="8">
        <f t="shared" si="15"/>
        <v>57.09503165751579</v>
      </c>
      <c r="Q18" s="8">
        <f t="shared" si="16"/>
        <v>2535.7142857142858</v>
      </c>
      <c r="R18" s="8">
        <f t="shared" si="17"/>
        <v>4554201.4111609999</v>
      </c>
      <c r="S18" s="8">
        <v>155.99923076923085</v>
      </c>
      <c r="T18" s="8">
        <f t="shared" si="18"/>
        <v>45513044.93611899</v>
      </c>
      <c r="U18" s="8">
        <f t="shared" si="19"/>
        <v>29193.742742860155</v>
      </c>
      <c r="V18" s="8">
        <f t="shared" si="20"/>
        <v>16.254658905756784</v>
      </c>
      <c r="W18" s="8">
        <f t="shared" si="6"/>
        <v>65.018635623027137</v>
      </c>
      <c r="X18" s="8">
        <f t="shared" si="21"/>
        <v>365.99559738840179</v>
      </c>
      <c r="Y18" s="23">
        <f t="shared" si="10"/>
        <v>-0.30558735356089051</v>
      </c>
      <c r="Z18" s="24">
        <f t="shared" si="11"/>
        <v>-0.28078690190235078</v>
      </c>
      <c r="AA18" s="24">
        <f t="shared" si="12"/>
        <v>0.11273351753633998</v>
      </c>
      <c r="AB18" s="24">
        <f t="shared" si="13"/>
        <v>5.266711681296421E-2</v>
      </c>
      <c r="AC18" s="20">
        <f t="shared" si="7"/>
        <v>3721864.9999999995</v>
      </c>
      <c r="AD18" s="20">
        <f t="shared" si="8"/>
        <v>3021864.9999999995</v>
      </c>
      <c r="AE18" s="25">
        <f t="shared" si="9"/>
        <v>300.97696176537465</v>
      </c>
      <c r="AF18" s="25"/>
      <c r="AM18" s="14"/>
      <c r="AN18" s="14"/>
      <c r="AO18" s="14"/>
      <c r="AP18" s="14"/>
      <c r="AQ18" s="14"/>
      <c r="AR18" s="14"/>
      <c r="AS18" s="14"/>
    </row>
    <row r="19" spans="1:45" ht="14.7" thickBot="1" x14ac:dyDescent="0.6">
      <c r="A19" t="str">
        <f t="shared" si="4"/>
        <v>2020-2</v>
      </c>
      <c r="B19" s="1">
        <v>11</v>
      </c>
      <c r="C19" s="11">
        <v>2020</v>
      </c>
      <c r="D19" s="12">
        <v>2</v>
      </c>
      <c r="E19" s="8">
        <v>49067</v>
      </c>
      <c r="F19" s="8">
        <v>3983235</v>
      </c>
      <c r="G19" s="8">
        <v>8451997</v>
      </c>
      <c r="H19" s="8">
        <v>1707</v>
      </c>
      <c r="I19" s="8">
        <v>9.4</v>
      </c>
      <c r="J19" s="8">
        <v>2.2999999999999998</v>
      </c>
      <c r="K19" s="8">
        <v>4</v>
      </c>
      <c r="L19" s="26">
        <f t="shared" si="5"/>
        <v>575000</v>
      </c>
      <c r="M19" s="8">
        <v>894.2</v>
      </c>
      <c r="N19" s="8">
        <v>621.79999999999995</v>
      </c>
      <c r="O19" s="8">
        <f t="shared" si="14"/>
        <v>224.49089747403809</v>
      </c>
      <c r="P19" s="8">
        <f t="shared" si="15"/>
        <v>73.568412293568016</v>
      </c>
      <c r="Q19" s="8">
        <f t="shared" si="16"/>
        <v>4086.9565217391309</v>
      </c>
      <c r="R19" s="8">
        <f t="shared" si="17"/>
        <v>5506736.9654364381</v>
      </c>
      <c r="S19" s="8">
        <v>163.5821538461538</v>
      </c>
      <c r="T19" s="8">
        <f t="shared" si="18"/>
        <v>57463481.064325258</v>
      </c>
      <c r="U19" s="8">
        <f t="shared" si="19"/>
        <v>33663.433546763481</v>
      </c>
      <c r="V19" s="8">
        <f t="shared" si="20"/>
        <v>24.984122201880549</v>
      </c>
      <c r="W19" s="8">
        <f t="shared" si="6"/>
        <v>99.936488807522196</v>
      </c>
      <c r="X19" s="8">
        <f t="shared" si="21"/>
        <v>449.73373050679993</v>
      </c>
      <c r="Y19" s="23">
        <f t="shared" si="10"/>
        <v>0.26257166807845111</v>
      </c>
      <c r="Z19" s="24">
        <f t="shared" si="11"/>
        <v>0.5370437698346362</v>
      </c>
      <c r="AA19" s="24">
        <f t="shared" si="12"/>
        <v>3.222895461867048E-2</v>
      </c>
      <c r="AB19" s="24">
        <f t="shared" si="13"/>
        <v>9.4932649134060298E-2</v>
      </c>
      <c r="AC19" s="20">
        <f t="shared" si="7"/>
        <v>3841816.8181818179</v>
      </c>
      <c r="AD19" s="20">
        <f t="shared" si="8"/>
        <v>3266816.8181818179</v>
      </c>
      <c r="AE19" s="25">
        <f t="shared" si="9"/>
        <v>349.79724169927772</v>
      </c>
      <c r="AF19" s="25"/>
      <c r="AM19" s="14"/>
      <c r="AN19" s="14"/>
      <c r="AO19" s="14"/>
      <c r="AP19" s="14"/>
      <c r="AQ19" s="14"/>
      <c r="AR19" s="14"/>
      <c r="AS19" s="14"/>
    </row>
    <row r="20" spans="1:45" ht="14.7" thickBot="1" x14ac:dyDescent="0.6">
      <c r="A20" t="str">
        <f t="shared" si="4"/>
        <v>2020-3</v>
      </c>
      <c r="B20" s="1">
        <v>12</v>
      </c>
      <c r="C20" s="11">
        <v>2020</v>
      </c>
      <c r="D20" s="12">
        <v>3</v>
      </c>
      <c r="E20" s="8">
        <v>52924</v>
      </c>
      <c r="F20" s="8">
        <v>4264056</v>
      </c>
      <c r="G20" s="8">
        <v>8963055</v>
      </c>
      <c r="H20" s="8">
        <v>2164</v>
      </c>
      <c r="I20" s="8">
        <v>11.9</v>
      </c>
      <c r="J20" s="8">
        <v>3.9</v>
      </c>
      <c r="K20" s="8">
        <v>5</v>
      </c>
      <c r="L20" s="26">
        <f t="shared" si="5"/>
        <v>780000</v>
      </c>
      <c r="M20" s="8">
        <v>1085.9000000000001</v>
      </c>
      <c r="N20" s="8">
        <v>908.7</v>
      </c>
      <c r="O20" s="8">
        <f t="shared" si="14"/>
        <v>254.66363481155037</v>
      </c>
      <c r="P20" s="8">
        <f t="shared" si="15"/>
        <v>101.38284323815931</v>
      </c>
      <c r="Q20" s="8">
        <f t="shared" si="16"/>
        <v>3051.2820512820517</v>
      </c>
      <c r="R20" s="8">
        <f t="shared" si="17"/>
        <v>5499075.7855822556</v>
      </c>
      <c r="S20" s="8">
        <v>167.10257575757578</v>
      </c>
      <c r="T20" s="8">
        <f t="shared" si="18"/>
        <v>71213743.690366194</v>
      </c>
      <c r="U20" s="8">
        <f t="shared" si="19"/>
        <v>32908.384330113768</v>
      </c>
      <c r="V20" s="8">
        <f t="shared" si="20"/>
        <v>18.259934279581078</v>
      </c>
      <c r="W20" s="8">
        <f t="shared" si="6"/>
        <v>91.299671397905385</v>
      </c>
      <c r="X20" s="8">
        <f t="shared" si="21"/>
        <v>606.71023638343297</v>
      </c>
      <c r="Y20" s="23">
        <f t="shared" si="10"/>
        <v>0.23928697620404749</v>
      </c>
      <c r="Z20" s="24">
        <f t="shared" si="11"/>
        <v>-0.26913844993094627</v>
      </c>
      <c r="AA20" s="24">
        <f t="shared" si="12"/>
        <v>6.046594668691907E-2</v>
      </c>
      <c r="AB20" s="24">
        <f t="shared" si="13"/>
        <v>0.26772114821323956</v>
      </c>
      <c r="AC20" s="20">
        <f t="shared" si="7"/>
        <v>4074115.9090909087</v>
      </c>
      <c r="AD20" s="20">
        <f t="shared" si="8"/>
        <v>3294115.9090909087</v>
      </c>
      <c r="AE20" s="25">
        <f t="shared" si="9"/>
        <v>515.41056498552757</v>
      </c>
      <c r="AF20" s="25"/>
      <c r="AM20" s="14"/>
      <c r="AN20" s="14"/>
      <c r="AO20" s="14"/>
      <c r="AP20" s="14"/>
      <c r="AQ20" s="14"/>
      <c r="AR20" s="14"/>
      <c r="AS20" s="14"/>
    </row>
    <row r="21" spans="1:45" ht="14.7" thickBot="1" x14ac:dyDescent="0.6">
      <c r="A21" t="str">
        <f t="shared" si="4"/>
        <v>2020-4</v>
      </c>
      <c r="B21" s="1">
        <v>13</v>
      </c>
      <c r="C21" s="11">
        <v>2020</v>
      </c>
      <c r="D21" s="12">
        <v>4</v>
      </c>
      <c r="E21" s="8">
        <v>62480</v>
      </c>
      <c r="F21" s="8">
        <v>4505945</v>
      </c>
      <c r="G21" s="8">
        <v>9383243</v>
      </c>
      <c r="H21" s="8">
        <v>2411</v>
      </c>
      <c r="I21" s="8">
        <v>15</v>
      </c>
      <c r="J21" s="8">
        <v>5.5</v>
      </c>
      <c r="K21" s="8">
        <v>5</v>
      </c>
      <c r="L21" s="26">
        <f t="shared" si="5"/>
        <v>1100000</v>
      </c>
      <c r="M21" s="8">
        <v>1293.0999999999999</v>
      </c>
      <c r="N21" s="8">
        <v>1117</v>
      </c>
      <c r="O21" s="8">
        <f t="shared" si="14"/>
        <v>286.97642780815119</v>
      </c>
      <c r="P21" s="8">
        <f t="shared" si="15"/>
        <v>119.04199859259747</v>
      </c>
      <c r="Q21" s="8">
        <f t="shared" si="16"/>
        <v>2727.272727272727</v>
      </c>
      <c r="R21" s="8">
        <f t="shared" si="17"/>
        <v>6221484.861053505</v>
      </c>
      <c r="S21" s="8">
        <v>160.86954545454543</v>
      </c>
      <c r="T21" s="8">
        <f t="shared" si="18"/>
        <v>93243254.698188558</v>
      </c>
      <c r="U21" s="8">
        <f t="shared" si="19"/>
        <v>38674.099833342414</v>
      </c>
      <c r="V21" s="8">
        <f t="shared" si="20"/>
        <v>16.95331903603428</v>
      </c>
      <c r="W21" s="8">
        <f t="shared" si="6"/>
        <v>84.766595180171407</v>
      </c>
      <c r="X21" s="8">
        <f t="shared" si="21"/>
        <v>739.99089297006458</v>
      </c>
      <c r="Y21" s="23">
        <f t="shared" si="10"/>
        <v>0.30934353210815013</v>
      </c>
      <c r="Z21" s="24">
        <f t="shared" si="11"/>
        <v>-7.1556404505130233E-2</v>
      </c>
      <c r="AA21" s="24">
        <f t="shared" si="12"/>
        <v>4.6879997947128604E-2</v>
      </c>
      <c r="AB21" s="24">
        <f t="shared" si="13"/>
        <v>0.11414048059149717</v>
      </c>
      <c r="AC21" s="20">
        <f t="shared" si="7"/>
        <v>4265110.4545454541</v>
      </c>
      <c r="AD21" s="20">
        <f t="shared" si="8"/>
        <v>3165110.4545454541</v>
      </c>
      <c r="AE21" s="25">
        <f t="shared" si="9"/>
        <v>655.22429778989317</v>
      </c>
      <c r="AF21" s="25"/>
    </row>
    <row r="22" spans="1:45" ht="14.7" thickBot="1" x14ac:dyDescent="0.6">
      <c r="A22" t="str">
        <f t="shared" si="4"/>
        <v>2021-1</v>
      </c>
      <c r="B22" s="1">
        <v>14</v>
      </c>
      <c r="C22" s="11">
        <v>2021</v>
      </c>
      <c r="D22" s="12">
        <v>1</v>
      </c>
      <c r="E22" s="8">
        <v>67099</v>
      </c>
      <c r="F22" s="8">
        <v>4978862</v>
      </c>
      <c r="G22" s="8">
        <v>9857602</v>
      </c>
      <c r="H22" s="8">
        <v>2523</v>
      </c>
      <c r="I22" s="8">
        <v>15.3</v>
      </c>
      <c r="J22" s="8">
        <v>5.6</v>
      </c>
      <c r="K22" s="8">
        <v>5</v>
      </c>
      <c r="L22" s="26">
        <f t="shared" si="5"/>
        <v>1120000</v>
      </c>
      <c r="M22" s="8">
        <v>1561.7</v>
      </c>
      <c r="N22" s="8">
        <v>1297.9000000000001</v>
      </c>
      <c r="O22" s="8">
        <f t="shared" si="14"/>
        <v>313.66605461247974</v>
      </c>
      <c r="P22" s="8">
        <f t="shared" si="15"/>
        <v>131.66488158073332</v>
      </c>
      <c r="Q22" s="8">
        <f t="shared" si="16"/>
        <v>2732.1428571428578</v>
      </c>
      <c r="R22" s="8">
        <f t="shared" si="17"/>
        <v>6064209.2746730084</v>
      </c>
      <c r="S22" s="8">
        <v>158.66828125000001</v>
      </c>
      <c r="T22" s="8">
        <f t="shared" si="18"/>
        <v>96427590.186680734</v>
      </c>
      <c r="U22" s="8">
        <f t="shared" si="19"/>
        <v>38219.417434276947</v>
      </c>
      <c r="V22" s="8">
        <f t="shared" si="20"/>
        <v>17.219212533335849</v>
      </c>
      <c r="W22" s="8">
        <f t="shared" si="6"/>
        <v>86.096062666679245</v>
      </c>
      <c r="X22" s="8">
        <f t="shared" si="21"/>
        <v>829.81223810750339</v>
      </c>
      <c r="Y22" s="23">
        <f t="shared" si="10"/>
        <v>3.415084017390102E-2</v>
      </c>
      <c r="Z22" s="24">
        <f t="shared" si="11"/>
        <v>1.568386088508178E-2</v>
      </c>
      <c r="AA22" s="24">
        <f t="shared" si="12"/>
        <v>5.055384369774929E-2</v>
      </c>
      <c r="AB22" s="24">
        <f t="shared" si="13"/>
        <v>4.6453753629199568E-2</v>
      </c>
      <c r="AC22" s="20">
        <f t="shared" si="7"/>
        <v>4480728.1818181816</v>
      </c>
      <c r="AD22" s="20">
        <f t="shared" si="8"/>
        <v>3360728.1818181816</v>
      </c>
      <c r="AE22" s="25">
        <f t="shared" si="9"/>
        <v>743.71617544082414</v>
      </c>
      <c r="AF22" s="25"/>
    </row>
    <row r="23" spans="1:45" ht="14.7" thickBot="1" x14ac:dyDescent="0.6">
      <c r="A23" t="str">
        <f t="shared" si="4"/>
        <v>2021-2</v>
      </c>
      <c r="B23" s="1">
        <v>15</v>
      </c>
      <c r="C23" s="11">
        <v>2021</v>
      </c>
      <c r="D23" s="12">
        <v>2</v>
      </c>
      <c r="E23" s="8">
        <v>71907</v>
      </c>
      <c r="F23" s="8">
        <v>5273000</v>
      </c>
      <c r="G23" s="8">
        <v>10874000</v>
      </c>
      <c r="H23" s="8">
        <v>3003</v>
      </c>
      <c r="I23" s="8">
        <f>60.6-SUM(I20:I22)</f>
        <v>18.399999999999999</v>
      </c>
      <c r="J23" s="8">
        <f>(21.9-SUM(J20:J22))</f>
        <v>6.8999999999999986</v>
      </c>
      <c r="K23" s="8">
        <v>6</v>
      </c>
      <c r="L23" s="26">
        <f t="shared" si="5"/>
        <v>1149999.9999999998</v>
      </c>
      <c r="M23" s="8">
        <f>5661.3-SUM(M20:M22)</f>
        <v>1720.6000000000004</v>
      </c>
      <c r="N23" s="8">
        <f>4915.2-SUM(N20:N22)</f>
        <v>1591.5999999999995</v>
      </c>
      <c r="O23" s="8">
        <f t="shared" si="14"/>
        <v>326.30381187179978</v>
      </c>
      <c r="P23" s="8">
        <f t="shared" si="15"/>
        <v>146.3674820673165</v>
      </c>
      <c r="Q23" s="8">
        <f t="shared" si="16"/>
        <v>2666.666666666667</v>
      </c>
      <c r="R23" s="8">
        <f t="shared" si="17"/>
        <v>6127206.1272061262</v>
      </c>
      <c r="S23" s="8">
        <v>154.38169230769225</v>
      </c>
      <c r="T23" s="8">
        <f t="shared" si="18"/>
        <v>119185116.60908383</v>
      </c>
      <c r="U23" s="8">
        <f t="shared" si="19"/>
        <v>39688.683519508428</v>
      </c>
      <c r="V23" s="8">
        <f t="shared" si="20"/>
        <v>17.273205305664323</v>
      </c>
      <c r="W23" s="8">
        <f t="shared" si="6"/>
        <v>103.63923183398595</v>
      </c>
      <c r="X23" s="8">
        <f t="shared" si="21"/>
        <v>948.08833793321219</v>
      </c>
      <c r="Y23" s="23">
        <f t="shared" si="10"/>
        <v>0.23600637927739609</v>
      </c>
      <c r="Z23" s="24">
        <f t="shared" si="11"/>
        <v>3.1356121671619608E-3</v>
      </c>
      <c r="AA23" s="24">
        <f t="shared" si="12"/>
        <v>0.10310803783719402</v>
      </c>
      <c r="AB23" s="24">
        <f t="shared" si="13"/>
        <v>0.19024970273483954</v>
      </c>
      <c r="AC23" s="20">
        <f t="shared" si="7"/>
        <v>4942727.2727272725</v>
      </c>
      <c r="AD23" s="20">
        <f t="shared" si="8"/>
        <v>3792727.2727272725</v>
      </c>
      <c r="AE23" s="25">
        <f t="shared" si="9"/>
        <v>844.44910609922624</v>
      </c>
      <c r="AF23" s="25"/>
    </row>
    <row r="24" spans="1:45" ht="14.7" thickBot="1" x14ac:dyDescent="0.6">
      <c r="A24" t="str">
        <f t="shared" si="4"/>
        <v>2021-3</v>
      </c>
      <c r="B24" s="1">
        <v>16</v>
      </c>
      <c r="C24" s="11">
        <v>2021</v>
      </c>
      <c r="D24" s="12">
        <v>3</v>
      </c>
      <c r="E24" s="8">
        <v>79134</v>
      </c>
      <c r="F24" s="8">
        <v>6862249</v>
      </c>
      <c r="G24" s="8">
        <v>11326984</v>
      </c>
      <c r="H24" s="8">
        <v>2993</v>
      </c>
      <c r="I24" s="8">
        <v>22.3</v>
      </c>
      <c r="J24" s="8">
        <v>12.7</v>
      </c>
      <c r="K24" s="8">
        <v>6</v>
      </c>
      <c r="L24" s="26">
        <f t="shared" si="5"/>
        <v>2116666.6666666665</v>
      </c>
      <c r="M24" s="8">
        <v>1894.1</v>
      </c>
      <c r="N24" s="8">
        <v>2161.1999999999998</v>
      </c>
      <c r="O24" s="8">
        <f t="shared" si="14"/>
        <v>276.01738147362477</v>
      </c>
      <c r="P24" s="8">
        <f t="shared" si="15"/>
        <v>190.80101110763462</v>
      </c>
      <c r="Q24" s="8">
        <f t="shared" si="16"/>
        <v>1755.9055118110239</v>
      </c>
      <c r="R24" s="8">
        <f t="shared" si="17"/>
        <v>7450718.3427998666</v>
      </c>
      <c r="S24" s="8">
        <v>164.46712121212124</v>
      </c>
      <c r="T24" s="8">
        <f t="shared" si="18"/>
        <v>135589410.42835307</v>
      </c>
      <c r="U24" s="8">
        <f t="shared" si="19"/>
        <v>45302.175218293713</v>
      </c>
      <c r="V24" s="8">
        <f t="shared" si="20"/>
        <v>10.676331529791582</v>
      </c>
      <c r="W24" s="8">
        <f t="shared" si="6"/>
        <v>64.057989178749494</v>
      </c>
      <c r="X24" s="8">
        <f t="shared" si="21"/>
        <v>1160.1164396958666</v>
      </c>
      <c r="Y24" s="23">
        <f t="shared" si="10"/>
        <v>0.13763710005061958</v>
      </c>
      <c r="Z24" s="24">
        <f t="shared" si="11"/>
        <v>-0.38191370154730098</v>
      </c>
      <c r="AA24" s="24">
        <f t="shared" si="12"/>
        <v>4.165753172705533E-2</v>
      </c>
      <c r="AB24" s="24">
        <f t="shared" si="13"/>
        <v>-3.3300033300033283E-3</v>
      </c>
      <c r="AC24" s="20">
        <f t="shared" si="7"/>
        <v>5148629.0909090908</v>
      </c>
      <c r="AD24" s="20">
        <f t="shared" si="8"/>
        <v>3031962.4242424243</v>
      </c>
      <c r="AE24" s="25">
        <f t="shared" si="9"/>
        <v>1096.0584505171171</v>
      </c>
      <c r="AF24" s="25"/>
    </row>
    <row r="25" spans="1:45" ht="14.7" thickBot="1" x14ac:dyDescent="0.6">
      <c r="A25" t="str">
        <f t="shared" si="4"/>
        <v>2021-4</v>
      </c>
      <c r="B25" s="1">
        <v>17</v>
      </c>
      <c r="C25" s="11">
        <v>2021</v>
      </c>
      <c r="D25" s="12">
        <v>4</v>
      </c>
      <c r="E25" s="8">
        <v>92153</v>
      </c>
      <c r="F25" s="8">
        <v>7089441</v>
      </c>
      <c r="G25" s="8">
        <v>12102898</v>
      </c>
      <c r="H25" s="8">
        <v>3968</v>
      </c>
      <c r="I25" s="8">
        <v>26.7</v>
      </c>
      <c r="J25" s="8">
        <v>13.6</v>
      </c>
      <c r="K25" s="8">
        <v>6</v>
      </c>
      <c r="L25" s="26">
        <f t="shared" si="5"/>
        <v>2266666.6666666665</v>
      </c>
      <c r="M25" s="8">
        <v>2424.6999999999998</v>
      </c>
      <c r="N25" s="8">
        <v>2926.6</v>
      </c>
      <c r="O25" s="8">
        <f t="shared" si="14"/>
        <v>342.01568219553553</v>
      </c>
      <c r="P25" s="8">
        <f t="shared" si="15"/>
        <v>241.80985413576153</v>
      </c>
      <c r="Q25" s="8">
        <f t="shared" si="16"/>
        <v>1963.2352941176471</v>
      </c>
      <c r="R25" s="8">
        <f t="shared" si="17"/>
        <v>6728830.6451612897</v>
      </c>
      <c r="S25" s="8">
        <v>174.58863636363634</v>
      </c>
      <c r="T25" s="8">
        <f t="shared" si="18"/>
        <v>152930915.52871037</v>
      </c>
      <c r="U25" s="8">
        <f t="shared" si="19"/>
        <v>38541.05734090483</v>
      </c>
      <c r="V25" s="8">
        <f t="shared" si="20"/>
        <v>11.244920259463997</v>
      </c>
      <c r="W25" s="8">
        <f t="shared" si="6"/>
        <v>67.469521556783988</v>
      </c>
      <c r="X25" s="8">
        <f t="shared" si="21"/>
        <v>1385.0263062489109</v>
      </c>
      <c r="Y25" s="23">
        <f t="shared" si="10"/>
        <v>0.1278971937821114</v>
      </c>
      <c r="Z25" s="24">
        <f t="shared" si="11"/>
        <v>5.3256938311236013E-2</v>
      </c>
      <c r="AA25" s="24">
        <f t="shared" si="12"/>
        <v>6.8501376889028798E-2</v>
      </c>
      <c r="AB25" s="24">
        <f t="shared" si="13"/>
        <v>0.32576010691613755</v>
      </c>
      <c r="AC25" s="20">
        <f t="shared" si="7"/>
        <v>5501317.2727272725</v>
      </c>
      <c r="AD25" s="20">
        <f t="shared" si="8"/>
        <v>3234650.606060606</v>
      </c>
      <c r="AE25" s="25">
        <f t="shared" si="9"/>
        <v>1317.5567846921269</v>
      </c>
      <c r="AF25" s="25"/>
    </row>
    <row r="26" spans="1:45" ht="14.7" thickBot="1" x14ac:dyDescent="0.6">
      <c r="A26" t="str">
        <f t="shared" si="4"/>
        <v>2022-1</v>
      </c>
      <c r="B26" s="1">
        <v>18</v>
      </c>
      <c r="C26" s="11">
        <v>2022</v>
      </c>
      <c r="D26" s="12">
        <v>1</v>
      </c>
      <c r="E26" s="8">
        <v>96975</v>
      </c>
      <c r="F26" s="8">
        <v>7831251</v>
      </c>
      <c r="G26" s="8">
        <v>11977624</v>
      </c>
      <c r="H26" s="8">
        <v>4445</v>
      </c>
      <c r="I26" s="8">
        <v>27</v>
      </c>
      <c r="J26" s="8">
        <v>9.1</v>
      </c>
      <c r="K26" s="8">
        <v>6</v>
      </c>
      <c r="L26" s="26">
        <f t="shared" si="5"/>
        <v>1516666.6666666665</v>
      </c>
      <c r="M26" s="8">
        <v>2906.9</v>
      </c>
      <c r="N26" s="8">
        <v>3085.8</v>
      </c>
      <c r="O26" s="8">
        <f t="shared" si="14"/>
        <v>371.19229098901309</v>
      </c>
      <c r="P26" s="8">
        <f t="shared" si="15"/>
        <v>257.63039480952153</v>
      </c>
      <c r="Q26" s="8">
        <f t="shared" si="16"/>
        <v>2967.032967032967</v>
      </c>
      <c r="R26" s="8">
        <f t="shared" si="17"/>
        <v>6074240.7199100116</v>
      </c>
      <c r="S26" s="8">
        <v>177.76078125000004</v>
      </c>
      <c r="T26" s="8">
        <f t="shared" si="18"/>
        <v>151889521.46889821</v>
      </c>
      <c r="U26" s="8">
        <f t="shared" si="19"/>
        <v>34170.870971630648</v>
      </c>
      <c r="V26" s="8">
        <f t="shared" si="20"/>
        <v>16.691156205373431</v>
      </c>
      <c r="W26" s="8">
        <f t="shared" si="6"/>
        <v>100.14693723224059</v>
      </c>
      <c r="X26" s="8">
        <f t="shared" si="21"/>
        <v>1449.309532720798</v>
      </c>
      <c r="Y26" s="23">
        <f t="shared" si="10"/>
        <v>-6.8095718659099136E-3</v>
      </c>
      <c r="Z26" s="24">
        <f t="shared" si="11"/>
        <v>0.48432855193666224</v>
      </c>
      <c r="AA26" s="24">
        <f t="shared" si="12"/>
        <v>-1.0350744094513531E-2</v>
      </c>
      <c r="AB26" s="24">
        <f t="shared" si="13"/>
        <v>0.12021169354838701</v>
      </c>
      <c r="AC26" s="20">
        <f t="shared" si="7"/>
        <v>5444374.5454545449</v>
      </c>
      <c r="AD26" s="20">
        <f t="shared" si="8"/>
        <v>3927707.8787878784</v>
      </c>
      <c r="AE26" s="25">
        <f t="shared" si="9"/>
        <v>1349.1625954885574</v>
      </c>
      <c r="AF26" s="25"/>
    </row>
    <row r="27" spans="1:45" ht="14.7" thickBot="1" x14ac:dyDescent="0.6">
      <c r="A27" t="str">
        <f t="shared" si="4"/>
        <v>2022-2</v>
      </c>
      <c r="B27" s="1">
        <v>19</v>
      </c>
      <c r="C27" s="11">
        <v>2022</v>
      </c>
      <c r="D27" s="12">
        <v>2</v>
      </c>
      <c r="E27" s="8">
        <v>104865</v>
      </c>
      <c r="F27" s="8">
        <v>8369872</v>
      </c>
      <c r="G27" s="8">
        <v>12339053</v>
      </c>
      <c r="H27" s="8">
        <v>4887</v>
      </c>
      <c r="I27" s="8">
        <v>30</v>
      </c>
      <c r="J27" s="8">
        <v>10.1</v>
      </c>
      <c r="K27" s="8">
        <v>5</v>
      </c>
      <c r="L27" s="26">
        <f t="shared" si="5"/>
        <v>2020000</v>
      </c>
      <c r="M27" s="8">
        <v>3024.1</v>
      </c>
      <c r="N27" s="8">
        <v>3677.1</v>
      </c>
      <c r="O27" s="8">
        <v>361.30779538802977</v>
      </c>
      <c r="P27" s="8">
        <v>298.00504139175024</v>
      </c>
      <c r="Q27" s="8">
        <v>2970.2970297029701</v>
      </c>
      <c r="R27" s="8">
        <v>6138735.4205033761</v>
      </c>
      <c r="S27" s="8">
        <v>194.66338461538462</v>
      </c>
      <c r="T27" s="8">
        <f t="shared" si="18"/>
        <v>154112187.34983942</v>
      </c>
      <c r="U27" s="8">
        <f t="shared" si="19"/>
        <v>31535.131440523717</v>
      </c>
      <c r="V27" s="8">
        <f t="shared" si="20"/>
        <v>15.258632410875189</v>
      </c>
      <c r="W27" s="8">
        <f t="shared" si="6"/>
        <v>76.293162054375941</v>
      </c>
      <c r="X27" s="8">
        <f t="shared" si="21"/>
        <v>1530.8736256720686</v>
      </c>
      <c r="Y27" s="23">
        <f t="shared" si="10"/>
        <v>1.4633437905697377E-2</v>
      </c>
      <c r="Z27" s="24">
        <f t="shared" si="11"/>
        <v>-8.5825318322589661E-2</v>
      </c>
      <c r="AA27" s="24">
        <f t="shared" si="12"/>
        <v>3.0175350303198734E-2</v>
      </c>
      <c r="AB27" s="24">
        <f t="shared" si="13"/>
        <v>9.9437570303712031E-2</v>
      </c>
      <c r="AC27" s="20">
        <f t="shared" si="7"/>
        <v>5608660.4545454541</v>
      </c>
      <c r="AD27" s="20">
        <f t="shared" si="8"/>
        <v>3588660.4545454541</v>
      </c>
      <c r="AE27" s="25">
        <f t="shared" si="9"/>
        <v>1454.5804636176927</v>
      </c>
      <c r="AF27" s="25"/>
    </row>
    <row r="28" spans="1:45" ht="14.7" thickBot="1" x14ac:dyDescent="0.6">
      <c r="A28" t="str">
        <f t="shared" si="4"/>
        <v>2022-3</v>
      </c>
      <c r="B28" s="1">
        <v>20</v>
      </c>
      <c r="C28" s="11">
        <v>2022</v>
      </c>
      <c r="D28" s="12">
        <v>3</v>
      </c>
      <c r="E28" s="8">
        <v>106479</v>
      </c>
      <c r="F28" s="8">
        <v>8790519</v>
      </c>
      <c r="G28" s="8">
        <v>12827346</v>
      </c>
      <c r="H28" s="8">
        <v>5429</v>
      </c>
      <c r="I28" s="8">
        <v>33.5</v>
      </c>
      <c r="J28" s="8">
        <v>9</v>
      </c>
      <c r="K28" s="8">
        <v>6</v>
      </c>
      <c r="L28" s="26">
        <f t="shared" si="5"/>
        <v>1500000</v>
      </c>
      <c r="M28" s="8">
        <v>3778.3</v>
      </c>
      <c r="N28" s="8">
        <v>4224.8</v>
      </c>
      <c r="O28" s="8">
        <v>429.8153499241626</v>
      </c>
      <c r="P28" s="8">
        <v>329.35885568222761</v>
      </c>
      <c r="Q28" s="8">
        <v>3722.2222222222222</v>
      </c>
      <c r="R28" s="8">
        <v>6170565.4816725003</v>
      </c>
      <c r="S28" s="8">
        <v>223.80257575757568</v>
      </c>
      <c r="T28" s="8">
        <f t="shared" si="18"/>
        <v>149685497.97338974</v>
      </c>
      <c r="U28" s="8">
        <f t="shared" si="19"/>
        <v>27571.467668703215</v>
      </c>
      <c r="V28" s="8">
        <f t="shared" si="20"/>
        <v>16.631721997043304</v>
      </c>
      <c r="W28" s="8">
        <f t="shared" si="6"/>
        <v>99.790331982259829</v>
      </c>
      <c r="X28" s="8">
        <f t="shared" si="21"/>
        <v>1471.6490843205984</v>
      </c>
      <c r="Y28" s="23">
        <f t="shared" si="10"/>
        <v>-2.8723811222021944E-2</v>
      </c>
      <c r="Z28" s="24">
        <f t="shared" si="11"/>
        <v>8.9987722961953009E-2</v>
      </c>
      <c r="AA28" s="24">
        <f t="shared" si="12"/>
        <v>3.9572972091132197E-2</v>
      </c>
      <c r="AB28" s="24">
        <f t="shared" si="13"/>
        <v>0.11090648659709434</v>
      </c>
      <c r="AC28" s="20">
        <f t="shared" si="7"/>
        <v>5830611.8181818174</v>
      </c>
      <c r="AD28" s="20">
        <f t="shared" si="8"/>
        <v>4330611.8181818174</v>
      </c>
      <c r="AE28" s="25">
        <f t="shared" si="9"/>
        <v>1371.8587523383385</v>
      </c>
      <c r="AF28" s="25"/>
    </row>
    <row r="29" spans="1:45" ht="14.7" thickBot="1" x14ac:dyDescent="0.6">
      <c r="A29" t="str">
        <f t="shared" si="4"/>
        <v>2022-4</v>
      </c>
      <c r="B29" s="1">
        <v>21</v>
      </c>
      <c r="C29" s="15">
        <v>2022</v>
      </c>
      <c r="D29" s="16">
        <v>4</v>
      </c>
      <c r="E29" s="17">
        <v>108899</v>
      </c>
      <c r="F29" s="17">
        <v>10124357</v>
      </c>
      <c r="G29" s="17">
        <v>15014211</v>
      </c>
      <c r="H29" s="17">
        <v>5954</v>
      </c>
      <c r="I29" s="17">
        <v>34.200000000000003</v>
      </c>
      <c r="J29" s="17">
        <v>8.1999999999999993</v>
      </c>
      <c r="K29" s="17">
        <v>5</v>
      </c>
      <c r="L29" s="26">
        <f t="shared" si="5"/>
        <v>1640000</v>
      </c>
      <c r="M29" s="17">
        <v>3844.7</v>
      </c>
      <c r="N29" s="17">
        <v>5322.8</v>
      </c>
      <c r="O29" s="17">
        <v>379.74757310513644</v>
      </c>
      <c r="P29" s="17">
        <v>354.51746348842437</v>
      </c>
      <c r="Q29" s="17">
        <v>4170.7317073170743</v>
      </c>
      <c r="R29" s="17">
        <v>5744037.6217668802</v>
      </c>
      <c r="S29" s="17">
        <v>223.06717866666668</v>
      </c>
      <c r="T29" s="17">
        <f t="shared" si="18"/>
        <v>153317041.99794307</v>
      </c>
      <c r="U29" s="17">
        <f t="shared" si="19"/>
        <v>25750.258985210457</v>
      </c>
      <c r="V29" s="17">
        <f t="shared" si="20"/>
        <v>18.697200243651597</v>
      </c>
      <c r="W29" s="8">
        <f t="shared" si="6"/>
        <v>93.486001218257982</v>
      </c>
      <c r="X29" s="17">
        <f t="shared" si="21"/>
        <v>1589.2856385572807</v>
      </c>
      <c r="Y29" s="23">
        <f t="shared" si="10"/>
        <v>2.4261161393196007E-2</v>
      </c>
      <c r="Z29" s="24">
        <f t="shared" si="11"/>
        <v>0.12418907957789838</v>
      </c>
      <c r="AA29" s="24">
        <f t="shared" si="12"/>
        <v>0.17048460375201535</v>
      </c>
      <c r="AB29" s="24">
        <f t="shared" si="13"/>
        <v>9.670289187695702E-2</v>
      </c>
      <c r="AC29" s="20">
        <f t="shared" si="7"/>
        <v>6824641.3636363633</v>
      </c>
      <c r="AD29" s="20">
        <f t="shared" si="8"/>
        <v>5184641.3636363633</v>
      </c>
      <c r="AE29" s="25">
        <f t="shared" si="9"/>
        <v>1495.7996373390226</v>
      </c>
      <c r="AF29" s="25"/>
    </row>
    <row r="30" spans="1:45" ht="14.7" thickBot="1" x14ac:dyDescent="0.6">
      <c r="A30" t="str">
        <f t="shared" si="4"/>
        <v>2023-1</v>
      </c>
      <c r="B30" s="1">
        <v>22</v>
      </c>
      <c r="C30" s="18">
        <v>2023</v>
      </c>
      <c r="D30" s="19">
        <v>1</v>
      </c>
      <c r="E30" s="20">
        <v>112302</v>
      </c>
      <c r="F30" s="20">
        <v>9329747</v>
      </c>
      <c r="G30" s="20">
        <v>15263801</v>
      </c>
      <c r="H30" s="20">
        <v>6562</v>
      </c>
      <c r="I30" s="20">
        <v>36.6</v>
      </c>
      <c r="J30" s="20">
        <v>6.4</v>
      </c>
      <c r="K30" s="20">
        <v>5</v>
      </c>
      <c r="L30" s="26">
        <f t="shared" si="5"/>
        <v>1280000</v>
      </c>
      <c r="M30" s="20">
        <v>4139.8</v>
      </c>
      <c r="N30" s="20">
        <v>6782.5</v>
      </c>
      <c r="O30" s="20">
        <v>443.72049960197211</v>
      </c>
      <c r="P30" s="20">
        <v>444.35196711487526</v>
      </c>
      <c r="Q30" s="20">
        <v>5718.75</v>
      </c>
      <c r="R30" s="20">
        <v>5577567.814690643</v>
      </c>
      <c r="S30" s="21">
        <v>261</v>
      </c>
      <c r="T30" s="17">
        <f t="shared" si="18"/>
        <v>140229885.05747128</v>
      </c>
      <c r="U30" s="17">
        <f t="shared" si="19"/>
        <v>21369.991627167215</v>
      </c>
      <c r="V30" s="17">
        <f t="shared" si="20"/>
        <v>21.910919540229884</v>
      </c>
      <c r="W30" s="8">
        <f t="shared" si="6"/>
        <v>109.55459770114942</v>
      </c>
      <c r="X30" s="17">
        <f t="shared" si="21"/>
        <v>1702.4979582945411</v>
      </c>
      <c r="Y30" s="23">
        <f t="shared" si="10"/>
        <v>-8.5360092850261027E-2</v>
      </c>
      <c r="Z30" s="24">
        <f t="shared" si="11"/>
        <v>0.17188238103560272</v>
      </c>
      <c r="AA30" s="24">
        <f t="shared" si="12"/>
        <v>1.6623584149709991E-2</v>
      </c>
      <c r="AB30" s="24">
        <f t="shared" si="13"/>
        <v>0.10211622438696666</v>
      </c>
      <c r="AC30" s="20">
        <f t="shared" si="7"/>
        <v>6938091.3636363633</v>
      </c>
      <c r="AD30" s="20">
        <f t="shared" si="8"/>
        <v>5658091.3636363633</v>
      </c>
      <c r="AE30" s="25">
        <f t="shared" si="9"/>
        <v>1592.9433605933918</v>
      </c>
      <c r="AF30" s="25"/>
    </row>
    <row r="32" spans="1:45" x14ac:dyDescent="0.55000000000000004">
      <c r="AE32" s="25">
        <f>X30-W30</f>
        <v>1592.9433605933918</v>
      </c>
    </row>
    <row r="33" spans="3:14" x14ac:dyDescent="0.55000000000000004">
      <c r="N33">
        <f>N30/G30</f>
        <v>4.4435196711487527E-4</v>
      </c>
    </row>
    <row r="35" spans="3:14" x14ac:dyDescent="0.55000000000000004">
      <c r="C35" s="22"/>
      <c r="G35" s="1" t="s">
        <v>25</v>
      </c>
      <c r="H35" t="s">
        <v>42</v>
      </c>
    </row>
    <row r="36" spans="3:14" x14ac:dyDescent="0.55000000000000004">
      <c r="G36" s="1" t="s">
        <v>0</v>
      </c>
      <c r="H36" t="s">
        <v>43</v>
      </c>
    </row>
    <row r="37" spans="3:14" x14ac:dyDescent="0.55000000000000004">
      <c r="G37" s="1" t="s">
        <v>1</v>
      </c>
      <c r="H37" t="s">
        <v>44</v>
      </c>
    </row>
    <row r="38" spans="3:14" x14ac:dyDescent="0.55000000000000004">
      <c r="G38" s="1" t="s">
        <v>2</v>
      </c>
      <c r="H38" t="s">
        <v>45</v>
      </c>
    </row>
    <row r="39" spans="3:14" x14ac:dyDescent="0.55000000000000004">
      <c r="G39" s="2" t="s">
        <v>3</v>
      </c>
      <c r="H39" t="s">
        <v>46</v>
      </c>
    </row>
    <row r="40" spans="3:14" x14ac:dyDescent="0.55000000000000004">
      <c r="G40" s="3" t="s">
        <v>4</v>
      </c>
      <c r="H40" t="s">
        <v>47</v>
      </c>
    </row>
    <row r="41" spans="3:14" x14ac:dyDescent="0.55000000000000004">
      <c r="G41" s="3" t="s">
        <v>5</v>
      </c>
      <c r="H41" t="s">
        <v>48</v>
      </c>
    </row>
    <row r="42" spans="3:14" x14ac:dyDescent="0.55000000000000004">
      <c r="G42" s="3" t="s">
        <v>6</v>
      </c>
      <c r="H42" t="s">
        <v>50</v>
      </c>
    </row>
    <row r="43" spans="3:14" x14ac:dyDescent="0.55000000000000004">
      <c r="F43" t="s">
        <v>30</v>
      </c>
      <c r="G43" s="3" t="s">
        <v>7</v>
      </c>
      <c r="H43" t="s">
        <v>49</v>
      </c>
    </row>
    <row r="44" spans="3:14" x14ac:dyDescent="0.55000000000000004">
      <c r="F44" t="s">
        <v>31</v>
      </c>
      <c r="G44" s="3" t="s">
        <v>8</v>
      </c>
      <c r="H44" t="s">
        <v>51</v>
      </c>
    </row>
    <row r="45" spans="3:14" x14ac:dyDescent="0.55000000000000004">
      <c r="F45" s="1" t="s">
        <v>34</v>
      </c>
      <c r="G45" s="3" t="s">
        <v>32</v>
      </c>
      <c r="H45" t="s">
        <v>52</v>
      </c>
    </row>
    <row r="46" spans="3:14" x14ac:dyDescent="0.55000000000000004">
      <c r="F46" s="27" t="s">
        <v>33</v>
      </c>
      <c r="G46" s="28" t="s">
        <v>29</v>
      </c>
      <c r="H46" t="s">
        <v>53</v>
      </c>
    </row>
    <row r="47" spans="3:14" x14ac:dyDescent="0.55000000000000004">
      <c r="G47" s="3" t="s">
        <v>9</v>
      </c>
      <c r="H47" t="s">
        <v>55</v>
      </c>
    </row>
    <row r="48" spans="3:14" x14ac:dyDescent="0.55000000000000004">
      <c r="G48" s="3" t="s">
        <v>10</v>
      </c>
      <c r="H48" t="s">
        <v>54</v>
      </c>
    </row>
    <row r="49" spans="6:8" x14ac:dyDescent="0.55000000000000004">
      <c r="G49" s="3" t="s">
        <v>11</v>
      </c>
      <c r="H49" t="s">
        <v>56</v>
      </c>
    </row>
    <row r="50" spans="6:8" x14ac:dyDescent="0.55000000000000004">
      <c r="G50" s="3" t="s">
        <v>12</v>
      </c>
      <c r="H50" t="s">
        <v>57</v>
      </c>
    </row>
    <row r="51" spans="6:8" x14ac:dyDescent="0.55000000000000004">
      <c r="G51" s="3" t="s">
        <v>13</v>
      </c>
      <c r="H51" t="s">
        <v>58</v>
      </c>
    </row>
    <row r="52" spans="6:8" x14ac:dyDescent="0.55000000000000004">
      <c r="G52" s="3" t="s">
        <v>14</v>
      </c>
      <c r="H52" t="s">
        <v>59</v>
      </c>
    </row>
    <row r="53" spans="6:8" x14ac:dyDescent="0.55000000000000004">
      <c r="G53" s="3" t="s">
        <v>15</v>
      </c>
      <c r="H53" t="s">
        <v>60</v>
      </c>
    </row>
    <row r="54" spans="6:8" x14ac:dyDescent="0.55000000000000004">
      <c r="G54" s="3" t="s">
        <v>16</v>
      </c>
      <c r="H54" t="s">
        <v>61</v>
      </c>
    </row>
    <row r="55" spans="6:8" x14ac:dyDescent="0.55000000000000004">
      <c r="G55" s="3" t="s">
        <v>17</v>
      </c>
      <c r="H55" t="s">
        <v>62</v>
      </c>
    </row>
    <row r="56" spans="6:8" x14ac:dyDescent="0.55000000000000004">
      <c r="G56" s="3" t="s">
        <v>18</v>
      </c>
      <c r="H56" t="s">
        <v>63</v>
      </c>
    </row>
    <row r="57" spans="6:8" x14ac:dyDescent="0.55000000000000004">
      <c r="G57" s="3" t="s">
        <v>37</v>
      </c>
      <c r="H57" t="s">
        <v>64</v>
      </c>
    </row>
    <row r="58" spans="6:8" x14ac:dyDescent="0.55000000000000004">
      <c r="G58" s="3" t="s">
        <v>19</v>
      </c>
      <c r="H58" t="s">
        <v>65</v>
      </c>
    </row>
    <row r="59" spans="6:8" x14ac:dyDescent="0.55000000000000004">
      <c r="F59" s="1" t="s">
        <v>21</v>
      </c>
      <c r="G59" s="3" t="s">
        <v>20</v>
      </c>
      <c r="H59" t="s">
        <v>66</v>
      </c>
    </row>
    <row r="60" spans="6:8" x14ac:dyDescent="0.55000000000000004">
      <c r="F60" s="1" t="s">
        <v>22</v>
      </c>
      <c r="G60" s="3" t="s">
        <v>26</v>
      </c>
      <c r="H60" t="s">
        <v>67</v>
      </c>
    </row>
    <row r="61" spans="6:8" x14ac:dyDescent="0.55000000000000004">
      <c r="F61" s="1" t="s">
        <v>23</v>
      </c>
      <c r="G61" s="3" t="s">
        <v>27</v>
      </c>
      <c r="H61" t="s">
        <v>69</v>
      </c>
    </row>
    <row r="62" spans="6:8" x14ac:dyDescent="0.55000000000000004">
      <c r="F62" s="1" t="s">
        <v>24</v>
      </c>
      <c r="G62" s="3" t="s">
        <v>28</v>
      </c>
      <c r="H62" t="s">
        <v>68</v>
      </c>
    </row>
    <row r="63" spans="6:8" x14ac:dyDescent="0.55000000000000004">
      <c r="F63" s="1" t="s">
        <v>40</v>
      </c>
      <c r="G63" s="3" t="s">
        <v>38</v>
      </c>
      <c r="H63" t="s">
        <v>70</v>
      </c>
    </row>
    <row r="64" spans="6:8" x14ac:dyDescent="0.55000000000000004">
      <c r="G64" s="3" t="s">
        <v>35</v>
      </c>
      <c r="H64" t="s">
        <v>71</v>
      </c>
    </row>
    <row r="65" spans="7:8" x14ac:dyDescent="0.55000000000000004">
      <c r="G65" s="3" t="s">
        <v>36</v>
      </c>
      <c r="H65" t="s">
        <v>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Jawwad Farid</dc:creator>
  <cp:lastModifiedBy>Jawwad Farid</cp:lastModifiedBy>
  <dcterms:created xsi:type="dcterms:W3CDTF">2023-06-14T10:31:12Z</dcterms:created>
  <dcterms:modified xsi:type="dcterms:W3CDTF">2023-09-08T00:59:33Z</dcterms:modified>
</cp:coreProperties>
</file>